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icgplc.sharepoint.com/sites/AccountsData/Shared Documents/General/IMG/1. Results/Before  FY24/2. Interim results/Interims November 2022/Datapack/"/>
    </mc:Choice>
  </mc:AlternateContent>
  <xr:revisionPtr revIDLastSave="906" documentId="8_{B4B65BBE-1086-4722-8F97-930BB104F247}" xr6:coauthVersionLast="47" xr6:coauthVersionMax="47" xr10:uidLastSave="{EC99B1BB-A701-4ED1-82EA-7AD7F23029A8}"/>
  <bookViews>
    <workbookView xWindow="-28920" yWindow="-120" windowWidth="29040" windowHeight="17520" tabRatio="622" xr2:uid="{0B379139-B16B-4DDF-99F0-9C824B98DB63}"/>
  </bookViews>
  <sheets>
    <sheet name="Cover" sheetId="6" r:id="rId1"/>
    <sheet name="Funds Raised" sheetId="12" r:id="rId2"/>
    <sheet name="Funds Realised" sheetId="15" r:id="rId3"/>
    <sheet name="Funds Deployed" sheetId="14" r:id="rId4"/>
    <sheet name="Structured &amp; Private Equity" sheetId="1" r:id="rId5"/>
    <sheet name="Private Debt" sheetId="7" r:id="rId6"/>
    <sheet name="Real Assets" sheetId="8" r:id="rId7"/>
    <sheet name="Credit" sheetId="4" r:id="rId8"/>
    <sheet name="Credit (cont.)" sheetId="17" r:id="rId9"/>
    <sheet name="Structured &amp; Private Equity (2)" sheetId="9" r:id="rId10"/>
    <sheet name="Private Debt- sep" sheetId="2" state="hidden" r:id="rId11"/>
    <sheet name="Private Debt (2)" sheetId="10" r:id="rId12"/>
    <sheet name="Real Assets- sep" sheetId="3" state="hidden" r:id="rId13"/>
    <sheet name="Real Assets (2)" sheetId="11" r:id="rId14"/>
    <sheet name="Balance sheet" sheetId="16" r:id="rId15"/>
    <sheet name="Disclaimer" sheetId="5" r:id="rId16"/>
  </sheets>
  <externalReferences>
    <externalReference r:id="rId17"/>
  </externalReferences>
  <definedNames>
    <definedName name="_xlnm.Print_Area" localSheetId="0">Cover!$A$1:$R$48</definedName>
    <definedName name="_xlnm.Print_Area" localSheetId="5">'Private Debt'!$A$1:$N$27</definedName>
    <definedName name="_xlnm.Print_Area" localSheetId="11">'Private Debt (2)'!$A$1:$L$17</definedName>
    <definedName name="_xlnm.Print_Area" localSheetId="10">'Private Debt- sep'!$B$1:$N$26</definedName>
    <definedName name="_xlnm.Print_Area" localSheetId="6">'Real Assets'!$A$1:$N$34</definedName>
    <definedName name="_xlnm.Print_Area" localSheetId="13">'Real Assets (2)'!$A$1:$L$29</definedName>
    <definedName name="_xlnm.Print_Area" localSheetId="4">'Structured &amp; Private Equity'!$A$1:$N$37</definedName>
    <definedName name="_xlnm.Print_Area" localSheetId="9">'Structured &amp; Private Equity (2)'!$A$1:$L$30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1" l="1"/>
  <c r="K26" i="4"/>
  <c r="J26" i="4"/>
  <c r="X39" i="4" l="1"/>
  <c r="X24" i="4"/>
  <c r="F21" i="15"/>
  <c r="D15" i="12"/>
  <c r="X40" i="4" l="1"/>
  <c r="D21" i="15"/>
  <c r="D25" i="15" s="1"/>
  <c r="L10" i="11" l="1"/>
  <c r="L9" i="11"/>
  <c r="L8" i="11"/>
  <c r="L7" i="11"/>
  <c r="L6" i="11"/>
  <c r="I10" i="11"/>
  <c r="I9" i="11"/>
  <c r="I8" i="11"/>
  <c r="I7" i="11"/>
  <c r="I6" i="11"/>
  <c r="D13" i="12" l="1"/>
  <c r="D16" i="12"/>
  <c r="D18" i="12" s="1"/>
  <c r="D29" i="12"/>
  <c r="D30" i="12" s="1"/>
  <c r="L19" i="11"/>
  <c r="I19" i="11"/>
  <c r="F19" i="11"/>
  <c r="D31" i="12" l="1"/>
  <c r="B45" i="9"/>
  <c r="L16" i="11" l="1"/>
  <c r="L15" i="11"/>
  <c r="L14" i="11"/>
  <c r="L13" i="11"/>
  <c r="I16" i="11"/>
  <c r="I15" i="11"/>
  <c r="I14" i="11"/>
  <c r="I13" i="11"/>
  <c r="F15" i="11"/>
  <c r="D17" i="8"/>
  <c r="I16" i="10"/>
  <c r="I15" i="10"/>
  <c r="F16" i="10"/>
  <c r="F15" i="10"/>
  <c r="N30" i="1" l="1"/>
  <c r="M30" i="1"/>
  <c r="N27" i="1"/>
  <c r="M27" i="1"/>
  <c r="N21" i="1"/>
  <c r="M21" i="1"/>
  <c r="N17" i="1"/>
  <c r="M17" i="1"/>
  <c r="N11" i="1"/>
  <c r="N12" i="1" s="1"/>
  <c r="M11" i="1"/>
  <c r="M12" i="1" s="1"/>
  <c r="F47" i="15"/>
  <c r="F48" i="15" s="1"/>
  <c r="D47" i="15"/>
  <c r="D48" i="15" s="1"/>
  <c r="F36" i="15"/>
  <c r="F39" i="15" s="1"/>
  <c r="D36" i="15"/>
  <c r="D39" i="15" s="1"/>
  <c r="F25" i="15"/>
  <c r="F15" i="15"/>
  <c r="D15" i="15"/>
  <c r="F12" i="15"/>
  <c r="D12" i="15"/>
  <c r="F9" i="15"/>
  <c r="D9" i="15"/>
  <c r="D35" i="14"/>
  <c r="D32" i="14"/>
  <c r="D25" i="14"/>
  <c r="D22" i="14"/>
  <c r="D27" i="14" s="1"/>
  <c r="D12" i="14"/>
  <c r="C12" i="14"/>
  <c r="D9" i="14"/>
  <c r="C9" i="14"/>
  <c r="D39" i="14" l="1"/>
  <c r="N37" i="1"/>
  <c r="D16" i="15"/>
  <c r="F16" i="15"/>
  <c r="F49" i="15" s="1"/>
  <c r="D19" i="14"/>
  <c r="D49" i="15"/>
  <c r="D40" i="14" l="1"/>
  <c r="I37" i="1"/>
  <c r="AB39" i="4"/>
  <c r="AC39" i="4"/>
  <c r="AC24" i="4"/>
  <c r="AB24" i="4"/>
  <c r="G27" i="4"/>
  <c r="X42" i="4" s="1"/>
  <c r="N28" i="8"/>
  <c r="M28" i="8"/>
  <c r="M20" i="8"/>
  <c r="M13" i="8"/>
  <c r="I26" i="7"/>
  <c r="N16" i="7"/>
  <c r="M16" i="7"/>
  <c r="M37" i="1"/>
  <c r="AB40" i="4" l="1"/>
  <c r="AC40" i="4" l="1"/>
  <c r="D6" i="11" l="1"/>
  <c r="F6" i="11" s="1"/>
  <c r="D7" i="11"/>
  <c r="F7" i="11" s="1"/>
  <c r="D8" i="11"/>
  <c r="F8" i="11" s="1"/>
  <c r="D9" i="11"/>
  <c r="F9" i="11" s="1"/>
  <c r="D10" i="11"/>
  <c r="E10" i="11"/>
  <c r="D13" i="11"/>
  <c r="F13" i="11" s="1"/>
  <c r="M13" i="11"/>
  <c r="D14" i="11"/>
  <c r="F14" i="11" s="1"/>
  <c r="M14" i="11"/>
  <c r="M15" i="11"/>
  <c r="E16" i="11"/>
  <c r="F16" i="11" s="1"/>
  <c r="N16" i="11"/>
  <c r="F10" i="11" l="1"/>
  <c r="E6" i="8"/>
  <c r="K21" i="4" l="1"/>
  <c r="J21" i="4"/>
  <c r="K13" i="4"/>
  <c r="J13" i="4"/>
  <c r="K18" i="4"/>
  <c r="J18" i="4"/>
  <c r="J27" i="4" l="1"/>
  <c r="AB42" i="4" s="1"/>
  <c r="K27" i="4"/>
  <c r="AC42" i="4" s="1"/>
  <c r="N25" i="7" l="1"/>
  <c r="M25" i="7"/>
  <c r="C19" i="7" l="1"/>
  <c r="C18" i="7"/>
  <c r="E27" i="11" l="1"/>
  <c r="J23" i="11" l="1"/>
  <c r="L23" i="11"/>
  <c r="K23" i="11"/>
  <c r="I23" i="11"/>
  <c r="H23" i="11"/>
  <c r="G23" i="11"/>
  <c r="F23" i="11"/>
  <c r="E23" i="11"/>
  <c r="N20" i="11"/>
  <c r="M20" i="11"/>
  <c r="H20" i="11"/>
  <c r="I20" i="11" s="1"/>
  <c r="E20" i="11"/>
  <c r="F20" i="11" s="1"/>
  <c r="M19" i="11"/>
  <c r="C28" i="9" l="1"/>
  <c r="C25" i="9"/>
  <c r="C24" i="9"/>
  <c r="C23" i="9"/>
  <c r="C20" i="9"/>
  <c r="C19" i="9"/>
  <c r="C16" i="9"/>
  <c r="C15" i="9"/>
  <c r="C14" i="9"/>
  <c r="C13" i="9"/>
  <c r="C10" i="9"/>
  <c r="C9" i="9"/>
  <c r="C8" i="9"/>
  <c r="C7" i="9"/>
  <c r="C6" i="9"/>
  <c r="L30" i="8"/>
  <c r="L26" i="8"/>
  <c r="K30" i="8"/>
  <c r="K26" i="8"/>
  <c r="J30" i="8"/>
  <c r="J26" i="8"/>
  <c r="H30" i="8"/>
  <c r="H26" i="8"/>
  <c r="G30" i="8"/>
  <c r="G26" i="8"/>
  <c r="D30" i="8"/>
  <c r="D26" i="8"/>
  <c r="C30" i="8"/>
  <c r="C26" i="8"/>
  <c r="F30" i="8"/>
  <c r="F26" i="8"/>
  <c r="J23" i="8"/>
  <c r="H23" i="8"/>
  <c r="H22" i="8"/>
  <c r="G23" i="8"/>
  <c r="G22" i="8"/>
  <c r="D23" i="8"/>
  <c r="D22" i="8"/>
  <c r="C23" i="8"/>
  <c r="C22" i="8"/>
  <c r="F23" i="8"/>
  <c r="F22" i="8"/>
  <c r="L18" i="8"/>
  <c r="L17" i="8"/>
  <c r="J18" i="8"/>
  <c r="J17" i="8"/>
  <c r="J16" i="8"/>
  <c r="J15" i="8"/>
  <c r="H18" i="8"/>
  <c r="H17" i="8"/>
  <c r="H16" i="8"/>
  <c r="H15" i="8"/>
  <c r="G18" i="8"/>
  <c r="G17" i="8"/>
  <c r="G16" i="8"/>
  <c r="G15" i="8"/>
  <c r="C18" i="8"/>
  <c r="C17" i="8"/>
  <c r="C16" i="8"/>
  <c r="C15" i="8"/>
  <c r="F18" i="8"/>
  <c r="F17" i="8"/>
  <c r="F16" i="8"/>
  <c r="F15" i="8"/>
  <c r="J11" i="8"/>
  <c r="J10" i="8"/>
  <c r="J9" i="8"/>
  <c r="J8" i="8"/>
  <c r="J7" i="8"/>
  <c r="H10" i="8"/>
  <c r="H9" i="8"/>
  <c r="H8" i="8"/>
  <c r="H7" i="8"/>
  <c r="G11" i="8"/>
  <c r="G10" i="8"/>
  <c r="G9" i="8"/>
  <c r="G8" i="8"/>
  <c r="G7" i="8"/>
  <c r="G6" i="8"/>
  <c r="D10" i="8"/>
  <c r="D9" i="8"/>
  <c r="D8" i="8"/>
  <c r="D7" i="8"/>
  <c r="C11" i="8"/>
  <c r="C10" i="8"/>
  <c r="C9" i="8"/>
  <c r="C8" i="8"/>
  <c r="C7" i="8"/>
  <c r="C6" i="8"/>
  <c r="F11" i="8"/>
  <c r="F10" i="8"/>
  <c r="F9" i="8"/>
  <c r="F8" i="8"/>
  <c r="F7" i="8"/>
  <c r="F6" i="8"/>
  <c r="L18" i="7" l="1"/>
  <c r="K19" i="7"/>
  <c r="K18" i="7"/>
  <c r="H8" i="7"/>
  <c r="D12" i="7"/>
  <c r="D11" i="7"/>
  <c r="D10" i="7"/>
  <c r="D9" i="7"/>
  <c r="D8" i="7"/>
  <c r="D7" i="7"/>
  <c r="C12" i="7"/>
  <c r="C11" i="7"/>
  <c r="C10" i="7"/>
  <c r="C9" i="7"/>
  <c r="C8" i="7"/>
  <c r="C7" i="7"/>
  <c r="C6" i="7"/>
  <c r="F10" i="7"/>
  <c r="F8" i="7"/>
  <c r="L25" i="1"/>
  <c r="L24" i="1"/>
  <c r="L23" i="1"/>
  <c r="K25" i="1"/>
  <c r="K24" i="1"/>
  <c r="K23" i="1"/>
  <c r="C25" i="1"/>
  <c r="C24" i="1"/>
  <c r="C23" i="1"/>
  <c r="L20" i="1"/>
  <c r="K20" i="1"/>
  <c r="C20" i="1"/>
  <c r="C19" i="1"/>
  <c r="L16" i="1"/>
  <c r="L15" i="1"/>
  <c r="L14" i="1"/>
  <c r="K16" i="1"/>
  <c r="K15" i="1"/>
  <c r="K14" i="1"/>
  <c r="C16" i="1"/>
  <c r="C15" i="1"/>
  <c r="C14" i="1"/>
  <c r="L29" i="1"/>
  <c r="L10" i="1"/>
  <c r="L9" i="1"/>
  <c r="L8" i="1"/>
  <c r="L7" i="1"/>
  <c r="L6" i="1"/>
  <c r="K29" i="1"/>
  <c r="K10" i="1"/>
  <c r="K9" i="1"/>
  <c r="K8" i="1"/>
  <c r="K7" i="1"/>
  <c r="K6" i="1"/>
  <c r="C29" i="1"/>
  <c r="N24" i="8" l="1"/>
  <c r="M24" i="8" l="1"/>
  <c r="E30" i="8" l="1"/>
  <c r="E26" i="8"/>
  <c r="E23" i="8"/>
  <c r="E22" i="8"/>
  <c r="E18" i="8"/>
  <c r="E17" i="8"/>
  <c r="E16" i="8"/>
  <c r="E15" i="8"/>
  <c r="E8" i="7"/>
  <c r="N31" i="8" l="1"/>
  <c r="N13" i="8" l="1"/>
  <c r="M31" i="8"/>
  <c r="N21" i="7"/>
  <c r="N26" i="7" s="1"/>
  <c r="N20" i="8" l="1"/>
  <c r="N33" i="8" s="1"/>
  <c r="M21" i="7"/>
  <c r="M26" i="7" s="1"/>
  <c r="M33" i="8" l="1"/>
  <c r="I6" i="8" l="1"/>
  <c r="I15" i="8" l="1"/>
  <c r="I33" i="8" s="1"/>
</calcChain>
</file>

<file path=xl/sharedStrings.xml><?xml version="1.0" encoding="utf-8"?>
<sst xmlns="http://schemas.openxmlformats.org/spreadsheetml/2006/main" count="1244" uniqueCount="348">
  <si>
    <t>Curr. (‘m)</t>
  </si>
  <si>
    <t>Fee basis</t>
  </si>
  <si>
    <t>Perf. Fee</t>
  </si>
  <si>
    <t>Fund Status</t>
  </si>
  <si>
    <t>Starts</t>
  </si>
  <si>
    <t>Ends</t>
  </si>
  <si>
    <t>AUM</t>
  </si>
  <si>
    <t>FE AUM</t>
  </si>
  <si>
    <t>European Fund 2006 B</t>
  </si>
  <si>
    <t>EUR</t>
  </si>
  <si>
    <t>-</t>
  </si>
  <si>
    <t>Realisation</t>
  </si>
  <si>
    <t>N/A</t>
  </si>
  <si>
    <t>Europe V</t>
  </si>
  <si>
    <t>Europe VI</t>
  </si>
  <si>
    <t>Europe VII</t>
  </si>
  <si>
    <t>Europe VIII</t>
  </si>
  <si>
    <t>Fundraising/ Investing</t>
  </si>
  <si>
    <t>Committed</t>
  </si>
  <si>
    <t>USD</t>
  </si>
  <si>
    <t>Fund III</t>
  </si>
  <si>
    <t>Fund IV</t>
  </si>
  <si>
    <t>Investing</t>
  </si>
  <si>
    <t>European Mid-Market</t>
  </si>
  <si>
    <t>Recovery 2008 B</t>
  </si>
  <si>
    <t>Invested</t>
  </si>
  <si>
    <t>Recovery Fund II</t>
  </si>
  <si>
    <t>Fund</t>
  </si>
  <si>
    <t>Fund II</t>
  </si>
  <si>
    <t>ICG Enterprise Trust</t>
  </si>
  <si>
    <t>GBP</t>
  </si>
  <si>
    <t>Listed Investment Trust</t>
  </si>
  <si>
    <t>NAV</t>
  </si>
  <si>
    <t>Mandates and Co-Investment Vehicles</t>
  </si>
  <si>
    <t>Senior Debt Partners: total</t>
  </si>
  <si>
    <t>N. American Private Debt:</t>
  </si>
  <si>
    <t>Fund I</t>
  </si>
  <si>
    <t>N. American Private Debt: total</t>
  </si>
  <si>
    <t>Australian Loans:</t>
  </si>
  <si>
    <t>Australian Senior Loan Fund</t>
  </si>
  <si>
    <t>AUD</t>
  </si>
  <si>
    <t>Australian Loans: total</t>
  </si>
  <si>
    <t>Private Debt: total</t>
  </si>
  <si>
    <t>Real Estate Senior Debt :</t>
  </si>
  <si>
    <t>Senior Secured UK Property Debt</t>
  </si>
  <si>
    <t>Real Estate Senior Debt: total</t>
  </si>
  <si>
    <t>Real Estate Partnership Capital:</t>
  </si>
  <si>
    <t>Fund V*</t>
  </si>
  <si>
    <t>Final Close + 3 Years</t>
  </si>
  <si>
    <t>Real Estate Partnership Capital: total</t>
  </si>
  <si>
    <t>Real Estate Development:</t>
  </si>
  <si>
    <t>Longbow Development Fund</t>
  </si>
  <si>
    <t>Real Estate Development: total</t>
  </si>
  <si>
    <t>Sale and Leaseback:</t>
  </si>
  <si>
    <t>1, 094</t>
  </si>
  <si>
    <t>Sale and Leaseback: total</t>
  </si>
  <si>
    <t>Real Estate: total</t>
  </si>
  <si>
    <t>Infrastructure Equity:</t>
  </si>
  <si>
    <t>Infrastructure Equity: total</t>
  </si>
  <si>
    <t>Infrastructure : total</t>
  </si>
  <si>
    <t>Real Assets: total</t>
  </si>
  <si>
    <t>Eurocredit Investment I</t>
  </si>
  <si>
    <t>Senior Secured Credit Fund</t>
  </si>
  <si>
    <t>Open ended</t>
  </si>
  <si>
    <t>Global Loan Fund</t>
  </si>
  <si>
    <t>European Senior Loan Fund</t>
  </si>
  <si>
    <t>Alternative Credit Fund</t>
  </si>
  <si>
    <t>Structured Special Opportunities</t>
  </si>
  <si>
    <t>ICG Secured Finance Fund</t>
  </si>
  <si>
    <t>Total Credit Fund</t>
  </si>
  <si>
    <t>Global Total Credit</t>
  </si>
  <si>
    <t>ICG US CLO 2014-1</t>
  </si>
  <si>
    <t>ICG US CLO 2014-2</t>
  </si>
  <si>
    <t>ICG US CLO 2014-3</t>
  </si>
  <si>
    <t>ICG US CLO 2015-1</t>
  </si>
  <si>
    <t>ICG US CLO 2015-2</t>
  </si>
  <si>
    <t>ICG US CLO 2016-1</t>
  </si>
  <si>
    <t>ICG US CLO 2017-1</t>
  </si>
  <si>
    <t>ICG US CLO 2018-1</t>
  </si>
  <si>
    <t>ICG US CLO 2018-2</t>
  </si>
  <si>
    <t>ICG US CLO 2018-3</t>
  </si>
  <si>
    <t>ICG US CLO 2020-1</t>
  </si>
  <si>
    <t>ICG US CLO 2021-1</t>
  </si>
  <si>
    <t>ICG US CLO 2021-2</t>
  </si>
  <si>
    <t>St Pauls III</t>
  </si>
  <si>
    <t>St Pauls IV</t>
  </si>
  <si>
    <t>St Pauls VII</t>
  </si>
  <si>
    <t>St Pauls VIII</t>
  </si>
  <si>
    <t>St Pauls IX</t>
  </si>
  <si>
    <t>St Pauls X</t>
  </si>
  <si>
    <t>St Pauls XI</t>
  </si>
  <si>
    <t>St Pauls XII</t>
  </si>
  <si>
    <t>ICG Euro CLO 2021-1</t>
  </si>
  <si>
    <t>Credit: total</t>
  </si>
  <si>
    <t>Other Balance Sheet Investments</t>
  </si>
  <si>
    <t>20% share of 20% fee. 
Hurdle: 8%</t>
  </si>
  <si>
    <t>Structured and Private Equity</t>
  </si>
  <si>
    <r>
      <t>TP AUM</t>
    </r>
    <r>
      <rPr>
        <b/>
        <vertAlign val="superscript"/>
        <sz val="8"/>
        <color theme="0"/>
        <rFont val="Calibri"/>
        <family val="2"/>
        <scheme val="minor"/>
      </rPr>
      <t>1</t>
    </r>
  </si>
  <si>
    <r>
      <t>ICG</t>
    </r>
    <r>
      <rPr>
        <b/>
        <vertAlign val="superscript"/>
        <sz val="8"/>
        <color theme="0"/>
        <rFont val="Calibri"/>
        <family val="2"/>
        <scheme val="minor"/>
      </rPr>
      <t>2</t>
    </r>
  </si>
  <si>
    <r>
      <t>ICG drawn</t>
    </r>
    <r>
      <rPr>
        <b/>
        <vertAlign val="superscript"/>
        <sz val="8"/>
        <color theme="0"/>
        <rFont val="Calibri"/>
        <family val="2"/>
        <scheme val="minor"/>
      </rPr>
      <t>3</t>
    </r>
    <r>
      <rPr>
        <b/>
        <sz val="8"/>
        <color theme="0"/>
        <rFont val="Calibri"/>
        <family val="2"/>
        <scheme val="minor"/>
      </rPr>
      <t xml:space="preserve">
(£m)</t>
    </r>
  </si>
  <si>
    <r>
      <t>Mgmt fee</t>
    </r>
    <r>
      <rPr>
        <b/>
        <vertAlign val="superscript"/>
        <sz val="8"/>
        <color theme="0"/>
        <rFont val="Calibri"/>
        <family val="2"/>
        <scheme val="minor"/>
      </rPr>
      <t>4</t>
    </r>
  </si>
  <si>
    <t>Private Debt</t>
  </si>
  <si>
    <t>Real Assets</t>
  </si>
  <si>
    <t>Credit</t>
  </si>
  <si>
    <t>* Third-party AUM includes co-mingled funds and mandates. The third-party AUM and third-party fee-earning AUM as at 30 September 2021 excludes mandates.
1 At final close (or most recent close for those funds still in fundraising); 2 ICG Commitment; 3 Drawn ICG balance sheet commitment at fair value as at 30 September 2021; 4 Target management fee; 5 Contribution to third-party AUM and third-party fee-earning AUM as at 30 September 2021.</t>
  </si>
  <si>
    <t>* Third-party fee-earning AUM excludes undrawn commitments.
1 At final close (or most recent close for those funds still in fundraising); 2 ICG Commitment; 3 Drawn ICG balance sheet commitment at fair value as at 30 September 2021; 4 Target management fee; 5 Contribution to third-party AUM and third-party fee-earning AUM as at 30 September 2021.</t>
  </si>
  <si>
    <t>The materials being provided to you are intended only for informational purposes and convenient reference and may not be relied upon for any purpose. This information is not intended to provide, and should not be relied upon, for accounting, legal, tax advice or investment recommendations although information has been obtained from and is based upon sources that Intermediate Capital Group plc (“ICG plc") considers reliable, we do not guarantee its accuracy and it may be incomplete or condensed. All opinions, projections and estimates constitute the judgment of ICG plc as of the date of the materials and are subject to change without notice. ICG plc disclaims and hereby excludes _x000B_all liability and therefore accepts no responsibility for any loss (whether direct or indirect) arising for any action taken or not taken by anyone using the information contained therein. These materials are not intended as an offer or solicitation with respect to the purchase or sale of any security or investment interest and may not be relied upon in evaluating the merits of investing in any investment interests. These materials are not intended for distribution to, or use by any person or entity in any jurisdiction or country where such distribution or use would be contrary to local law or regulation. Neither ICG plc or any of its affiliates makes any representation or warranty, express or implied as to the accuracy or completeness of the information contained herein, and nothing contained herein shall be relied upon as a promise or representation whether as to past or future performance. 
These materials (including their contents) are confidential, being for use only by the persons to whom they are issued. Distribution of these materials to any person other _x000B_than the person to whom this information was originally delivered and to such person’s advisors is unauthorised and any reproduction of these materials, in whole or in part, or the disclosure of any of their contents, without the prior consent of ICG plc or its affiliates is prohibited. This communication is limited to and directed to those persons invited to the presentation. It is therefore only directed at professional clients, as defined by the financial conduct authority. Any other persons should not seek to rely upon the information contained herein. Collective investment schemes referred to herein are not regulated for the purposes of the UK’s financial services and markets act 2000 _x000B_and are not available to members of the general public. ICG plc is authorised and regulated in the united kingdom by the financial conduct authority. 
These materials are not for publication, release or distribution in and may not be taken or transmitted into the united states of America, Canada, Japan, South Africa or Australia and may not be copied, forwarded, distributed or transmitted in or into the united states of America, Canada, Japan or Australia or any other jurisdiction where _x000B_to do so would be unlawful. The distribution of these materials in any other jurisdictions may be restricted by law and persons into whose possession these materials come should inform themselves about, and observe any such restrictions. Any failure to comply with such restrictions may constitute a violation of the laws of the United States, Canada, Japan or Australia or any other such jurisdiction. 
These materials do not and are not intended to constitute, and should not be construed as, an offer, inducement, invitation or commitment to purchase, subscribe to, _x000B_provide or sell any securities, services or products of ICG plc in any jurisdiction or to provide any recommendations for financial, securities, investment or other advice _x000B_or to take any decision. </t>
  </si>
  <si>
    <t>Disclaimer</t>
  </si>
  <si>
    <t>Senior Debt Partners*:</t>
  </si>
  <si>
    <t>20% share of 20% fee.Hurdle: 8%</t>
  </si>
  <si>
    <t>Fund VI*</t>
  </si>
  <si>
    <t>20% share of 15% fee. 
Hurdle: 7%</t>
  </si>
  <si>
    <t>20% share of 15% fee. Hurdle: 4%-7%
20% share of 20% fee. Hurdle: 7%</t>
  </si>
  <si>
    <t>20% share of 20% fee. 
Hurdle: 9%</t>
  </si>
  <si>
    <t>10% share of 20% fee. 
Hurdle: 8%</t>
  </si>
  <si>
    <t>20% share of 20% fee. 
Hurdle: 6%</t>
  </si>
  <si>
    <t>Hurdle</t>
  </si>
  <si>
    <t>Third-party fee earning</t>
  </si>
  <si>
    <t>Japan</t>
  </si>
  <si>
    <t>NA</t>
  </si>
  <si>
    <t>ICG plc share</t>
  </si>
  <si>
    <t>Fund IV A</t>
  </si>
  <si>
    <t>Fund IV B</t>
  </si>
  <si>
    <t>Fund III B</t>
  </si>
  <si>
    <t>Fund III C</t>
  </si>
  <si>
    <t>Fund IV C</t>
  </si>
  <si>
    <t>20% of return on capital</t>
  </si>
  <si>
    <t>ICG US CLO 2021-3</t>
  </si>
  <si>
    <t>ICG US CLO 2021-4</t>
  </si>
  <si>
    <t>Fund V</t>
  </si>
  <si>
    <t xml:space="preserve">Total </t>
  </si>
  <si>
    <t xml:space="preserve">Realised </t>
  </si>
  <si>
    <t>Remaining</t>
  </si>
  <si>
    <t>Total</t>
  </si>
  <si>
    <t>IRR</t>
  </si>
  <si>
    <t>Net DPI</t>
  </si>
  <si>
    <t>Gross Client Returns</t>
  </si>
  <si>
    <t xml:space="preserve">N/A </t>
  </si>
  <si>
    <t>Realised MOIC</t>
  </si>
  <si>
    <t>Unrealised MOIC</t>
  </si>
  <si>
    <t>Total MOIC</t>
  </si>
  <si>
    <t>* Third-party fee-earning AUM excludes undrawn commitments.
1 At final close (or most recent close for those funds still in fundraising); 2 ICG Commitment; 3 Drawn ICG balance sheet commitment at fair value as at 31 March 2022; 4 Target management fee</t>
  </si>
  <si>
    <t>Currency</t>
  </si>
  <si>
    <t>Co-invest/ Mandates</t>
  </si>
  <si>
    <t>European Corporate</t>
  </si>
  <si>
    <t>Strategic Equity IV</t>
  </si>
  <si>
    <t>Strategic Equity</t>
  </si>
  <si>
    <t>Recovery II</t>
  </si>
  <si>
    <t>Recovery Fund</t>
  </si>
  <si>
    <t>Asia Pacific Corporate</t>
  </si>
  <si>
    <t>Senior Debt Partners IV</t>
  </si>
  <si>
    <t>Multiple</t>
  </si>
  <si>
    <t>Senior Debt Partners</t>
  </si>
  <si>
    <t xml:space="preserve"> N/A </t>
  </si>
  <si>
    <t>Real Estate Partnership Capital III</t>
  </si>
  <si>
    <t>Real Estate Partnership Capital IV</t>
  </si>
  <si>
    <t>Real Estate Partnership Capital V</t>
  </si>
  <si>
    <t>Real Estate Partnership Capital VI</t>
  </si>
  <si>
    <t>Real Estate Partnership Capital</t>
  </si>
  <si>
    <t>Real Estate Senior Debt</t>
  </si>
  <si>
    <t>Sale and Leaseback Fund</t>
  </si>
  <si>
    <t>Infrastructure Equity Fund</t>
  </si>
  <si>
    <t>LP Secondaries</t>
  </si>
  <si>
    <t>Real Estate Senior Debt V</t>
  </si>
  <si>
    <t>European CLOs</t>
  </si>
  <si>
    <t>US CLOs</t>
  </si>
  <si>
    <t>Global Total Credit Fund</t>
  </si>
  <si>
    <t>Liquid Credit</t>
  </si>
  <si>
    <t>Fund VI</t>
  </si>
  <si>
    <t>Fund VII</t>
  </si>
  <si>
    <t>Strategic Equity III</t>
  </si>
  <si>
    <t>Value of Investments (fund currency)</t>
  </si>
  <si>
    <t>Recovery Funds</t>
  </si>
  <si>
    <t>Real Estate Development</t>
  </si>
  <si>
    <t>Senior Debt Partners*</t>
  </si>
  <si>
    <t>Australian Loans</t>
  </si>
  <si>
    <t>Sale and Leaseback</t>
  </si>
  <si>
    <t>Infrastructure Equity</t>
  </si>
  <si>
    <t>`</t>
  </si>
  <si>
    <t>Syndicated Loans</t>
  </si>
  <si>
    <t>Structured Credit</t>
  </si>
  <si>
    <t>Secured Finance</t>
  </si>
  <si>
    <t>Multi-Asset Credit</t>
  </si>
  <si>
    <t>CLOs</t>
  </si>
  <si>
    <t>US CLO</t>
  </si>
  <si>
    <t>* From Direct Investment Funds</t>
  </si>
  <si>
    <t>Fund raised</t>
  </si>
  <si>
    <t>Co-invests &amp; Mandates</t>
  </si>
  <si>
    <t>Funds realised</t>
  </si>
  <si>
    <t>Funds deployment*</t>
  </si>
  <si>
    <t>ICAP III</t>
  </si>
  <si>
    <t>ICAP IV</t>
  </si>
  <si>
    <t>JPY</t>
  </si>
  <si>
    <t>Senior Debt Program II</t>
  </si>
  <si>
    <t>European High Yield Fund</t>
  </si>
  <si>
    <t>Fund III A</t>
  </si>
  <si>
    <t>Longbow Development Fund (II)</t>
  </si>
  <si>
    <t>Longbow Development Fund (I)</t>
  </si>
  <si>
    <t>LCY(‘m)</t>
  </si>
  <si>
    <t>USD(‘m)</t>
  </si>
  <si>
    <t>Third-party</t>
  </si>
  <si>
    <t>20% of 12.5% / 15%</t>
  </si>
  <si>
    <t>8% / 20%</t>
  </si>
  <si>
    <t>St Pauls II</t>
  </si>
  <si>
    <t>St Pauls V</t>
  </si>
  <si>
    <t>St Pauls VI</t>
  </si>
  <si>
    <t>Europe Mid-Market I</t>
  </si>
  <si>
    <t>Fundraising</t>
  </si>
  <si>
    <t>20% of 20%</t>
  </si>
  <si>
    <r>
      <t>ICG drawn</t>
    </r>
    <r>
      <rPr>
        <b/>
        <vertAlign val="superscript"/>
        <sz val="10"/>
        <rFont val="Calibri"/>
        <family val="2"/>
        <scheme val="minor"/>
      </rPr>
      <t>3</t>
    </r>
    <r>
      <rPr>
        <b/>
        <sz val="10"/>
        <rFont val="Calibri"/>
        <family val="2"/>
        <scheme val="minor"/>
      </rPr>
      <t xml:space="preserve"> (£m)(FV)</t>
    </r>
  </si>
  <si>
    <r>
      <t>TP AUM</t>
    </r>
    <r>
      <rPr>
        <b/>
        <vertAlign val="superscript"/>
        <sz val="10"/>
        <rFont val="Calibri"/>
        <family val="2"/>
        <scheme val="minor"/>
      </rPr>
      <t>1</t>
    </r>
  </si>
  <si>
    <r>
      <t>ICG</t>
    </r>
    <r>
      <rPr>
        <b/>
        <vertAlign val="superscript"/>
        <sz val="10"/>
        <rFont val="Calibri"/>
        <family val="2"/>
        <scheme val="minor"/>
      </rPr>
      <t>2</t>
    </r>
  </si>
  <si>
    <r>
      <t>Fee%</t>
    </r>
    <r>
      <rPr>
        <b/>
        <vertAlign val="superscript"/>
        <sz val="10"/>
        <rFont val="Calibri"/>
        <family val="2"/>
        <scheme val="minor"/>
      </rPr>
      <t>4</t>
    </r>
  </si>
  <si>
    <r>
      <t>Invested</t>
    </r>
    <r>
      <rPr>
        <vertAlign val="superscript"/>
        <sz val="10"/>
        <color rgb="FF000000"/>
        <rFont val="Calibri"/>
        <family val="2"/>
        <scheme val="minor"/>
      </rPr>
      <t>6</t>
    </r>
  </si>
  <si>
    <t xml:space="preserve"> * Estimated ICG plc commitment. Subject to final terms to be agreed upon final close. </t>
  </si>
  <si>
    <t>6 Charged fees on committed capital at inception and switched to charging on invested capital once a subsequent vintage was raised, in line with market practice.</t>
  </si>
  <si>
    <t>Curr (‘m)</t>
  </si>
  <si>
    <t>* Third-party fee-earning AUM excludes undrawn commitments.</t>
  </si>
  <si>
    <r>
      <t>ICG drawn</t>
    </r>
    <r>
      <rPr>
        <b/>
        <vertAlign val="superscript"/>
        <sz val="8"/>
        <rFont val="Calibri"/>
        <family val="2"/>
        <scheme val="minor"/>
      </rPr>
      <t>1</t>
    </r>
    <r>
      <rPr>
        <b/>
        <sz val="10"/>
        <rFont val="Calibri"/>
        <family val="2"/>
        <scheme val="minor"/>
      </rPr>
      <t xml:space="preserve"> (£m)(FV)</t>
    </r>
  </si>
  <si>
    <t>Japan A-ICG</t>
  </si>
  <si>
    <t xml:space="preserve">* Third-party AUM includes co-mingled funds and mandates. </t>
  </si>
  <si>
    <t>Senior Debt Partners V</t>
  </si>
  <si>
    <t>Sale and Leaseback II</t>
  </si>
  <si>
    <t>Senior Debt Partners III</t>
  </si>
  <si>
    <t>Japan A</t>
  </si>
  <si>
    <t>Fund V A</t>
  </si>
  <si>
    <t>Fund V C</t>
  </si>
  <si>
    <t>TBC</t>
  </si>
  <si>
    <t xml:space="preserve">20% of 10% </t>
  </si>
  <si>
    <t>ICG US CLO 2022-1</t>
  </si>
  <si>
    <t>ICG Euro CLO 2022-1</t>
  </si>
  <si>
    <t xml:space="preserve">1 At final close (or most recent close for those funds still in fundraising); 2 ICG plc Commitment; 3 Drawn ICG balance sheet commitment at fair value as at 30 September 2022; 4 Actual management fee; 5 Contribution to third-party AUM and third-party fee earning AUM as at 30 September 2022; </t>
  </si>
  <si>
    <t>Third-party AUM raised H1 FY23</t>
  </si>
  <si>
    <t>Third-party fee-earning AUM realised H1 FY23</t>
  </si>
  <si>
    <t>Third-party AUM realised H1 FY23</t>
  </si>
  <si>
    <t>Third-party AUM deployment H1 FY23</t>
  </si>
  <si>
    <t>Senior Debt Partners II</t>
  </si>
  <si>
    <t>Senior Debt Program I</t>
  </si>
  <si>
    <t>Senior Debt Program III</t>
  </si>
  <si>
    <t>Senior Debt Program IV</t>
  </si>
  <si>
    <t>Senior Debt Program V</t>
  </si>
  <si>
    <t>Fund II*</t>
  </si>
  <si>
    <t>Fund III*</t>
  </si>
  <si>
    <t>Fund IV*</t>
  </si>
  <si>
    <t>* Cost of Investment and Value of Investments figures represent those of underlying deals, with gross MOIC and IRR figures being reported after taking into account the use of bridge and also recycling proceeds into new deals.</t>
  </si>
  <si>
    <t>0.07x</t>
  </si>
  <si>
    <t>1.20x</t>
  </si>
  <si>
    <t>1.11x</t>
  </si>
  <si>
    <t>Fundraising / Investing</t>
  </si>
  <si>
    <t>Jun-22</t>
  </si>
  <si>
    <t>7% / 20%</t>
  </si>
  <si>
    <t>* Data as at 30 June 2022</t>
  </si>
  <si>
    <t>Fund I*</t>
  </si>
  <si>
    <t>Longbow Development Fund (I)*</t>
  </si>
  <si>
    <t>Longbow Development Fund (II)*</t>
  </si>
  <si>
    <t>Fund I**</t>
  </si>
  <si>
    <t>Fund II**</t>
  </si>
  <si>
    <t>** Data as at 30 Sep 2022</t>
  </si>
  <si>
    <t>Fund V**</t>
  </si>
  <si>
    <t>Total commitment (fund currency)</t>
  </si>
  <si>
    <t>Investment period</t>
  </si>
  <si>
    <t>Management fee</t>
  </si>
  <si>
    <t>Performance fee</t>
  </si>
  <si>
    <t>ICG Enterprise Trust**</t>
  </si>
  <si>
    <t>Cost of investments</t>
  </si>
  <si>
    <t>Value of investments (fund currency)</t>
  </si>
  <si>
    <t>Gross client returns</t>
  </si>
  <si>
    <t>LP Secondaries I</t>
  </si>
  <si>
    <t>** ICG Enterprise Trust is a listed vehicle and total commitment is equal to third-party AUM. It does not charge a management fee on ICG or Graphite investments.</t>
  </si>
  <si>
    <t>20% of 10% / 12.5%</t>
  </si>
  <si>
    <t>8% / 11%</t>
  </si>
  <si>
    <r>
      <t>AUM</t>
    </r>
    <r>
      <rPr>
        <b/>
        <u val="singleAccounting"/>
        <vertAlign val="superscript"/>
        <sz val="8"/>
        <color rgb="FF3397CF"/>
        <rFont val="Calibri"/>
        <family val="2"/>
        <scheme val="minor"/>
      </rPr>
      <t>5</t>
    </r>
    <r>
      <rPr>
        <b/>
        <u val="singleAccounting"/>
        <sz val="10"/>
        <color rgb="FF3397CF"/>
        <rFont val="Calibri"/>
        <family val="2"/>
        <scheme val="minor"/>
      </rPr>
      <t>($ ‘m)</t>
    </r>
  </si>
  <si>
    <t>N/M</t>
  </si>
  <si>
    <t>Fund status</t>
  </si>
  <si>
    <t>Risk Retention Fund</t>
  </si>
  <si>
    <t>Balance sheet investment portfolio: indicative valuation sensitivity</t>
  </si>
  <si>
    <t>Key Unobservable
Inputs</t>
  </si>
  <si>
    <t>Range</t>
  </si>
  <si>
    <t>Weighted Average/ Fair Value Inputs</t>
  </si>
  <si>
    <t>Instrument</t>
  </si>
  <si>
    <t>£m</t>
  </si>
  <si>
    <r>
      <t>Corporate - subordinated debt and equity</t>
    </r>
    <r>
      <rPr>
        <vertAlign val="superscript"/>
        <sz val="8"/>
        <color rgb="FF000000"/>
        <rFont val="Calibri"/>
        <family val="2"/>
      </rPr>
      <t>2</t>
    </r>
  </si>
  <si>
    <t>Market comparable companies</t>
  </si>
  <si>
    <t>Earnings multiple</t>
  </si>
  <si>
    <t>5.5x - 30x</t>
  </si>
  <si>
    <t>15.6x</t>
  </si>
  <si>
    <t>Discounted cash flow</t>
  </si>
  <si>
    <t>Discount rate</t>
  </si>
  <si>
    <t>7.2% - 25.9%</t>
  </si>
  <si>
    <t>6.4x - 16.2x</t>
  </si>
  <si>
    <t>12.2x</t>
  </si>
  <si>
    <t>Third-party valuation</t>
  </si>
  <si>
    <t xml:space="preserve">+10% Third-party valuation </t>
  </si>
  <si>
    <t>LTV-based impairment model</t>
  </si>
  <si>
    <t>-10% Third-party valuation</t>
  </si>
  <si>
    <t>Private Equity Secondaries</t>
  </si>
  <si>
    <t>+10% Third-party valuation</t>
  </si>
  <si>
    <t>Corporate - Senior debt</t>
  </si>
  <si>
    <t>Probability of default</t>
  </si>
  <si>
    <t>1.8% - 4.6%</t>
  </si>
  <si>
    <t>Upside case</t>
  </si>
  <si>
    <t>Loss given default</t>
  </si>
  <si>
    <t>Downside case</t>
  </si>
  <si>
    <t>Maturity of loan</t>
  </si>
  <si>
    <t>3 years</t>
  </si>
  <si>
    <t>Effective interest rate</t>
  </si>
  <si>
    <t>8.7% - 9.0%</t>
  </si>
  <si>
    <r>
      <t>Subordinated notes of CLO vehicles</t>
    </r>
    <r>
      <rPr>
        <vertAlign val="superscript"/>
        <sz val="8"/>
        <color rgb="FF000000"/>
        <rFont val="Calibri"/>
        <family val="2"/>
      </rPr>
      <t>3</t>
    </r>
  </si>
  <si>
    <t>13.0% - 14.0%</t>
  </si>
  <si>
    <t>Default Rate</t>
  </si>
  <si>
    <r>
      <t>Upside case</t>
    </r>
    <r>
      <rPr>
        <vertAlign val="superscript"/>
        <sz val="8"/>
        <color rgb="FF000000"/>
        <rFont val="Calibri"/>
        <family val="2"/>
      </rPr>
      <t>3</t>
    </r>
  </si>
  <si>
    <r>
      <t>Downside case</t>
    </r>
    <r>
      <rPr>
        <vertAlign val="superscript"/>
        <sz val="8"/>
        <color rgb="FF000000"/>
        <rFont val="Calibri"/>
        <family val="2"/>
      </rPr>
      <t>3</t>
    </r>
  </si>
  <si>
    <t>Prepayment rate %</t>
  </si>
  <si>
    <t>15% - 20%</t>
  </si>
  <si>
    <t>Recovery rate %</t>
  </si>
  <si>
    <t>Reinvestment price</t>
  </si>
  <si>
    <t>Credit Funds</t>
  </si>
  <si>
    <t>Total assets</t>
  </si>
  <si>
    <t>Level 1 &amp; Level 2 Assets</t>
  </si>
  <si>
    <t>Total Investments</t>
  </si>
  <si>
    <r>
      <rPr>
        <vertAlign val="superscript"/>
        <sz val="8"/>
        <rFont val="Calibri Light"/>
        <family val="2"/>
        <scheme val="major"/>
      </rPr>
      <t>1</t>
    </r>
    <r>
      <rPr>
        <sz val="8"/>
        <rFont val="Calibri Light"/>
        <family val="2"/>
        <scheme val="major"/>
      </rPr>
      <t xml:space="preserve">Where the Group has co-invested with its managed funds, it is the type of the underlying investment, and the valuation techniques used for these underlying investments, that is set out here; </t>
    </r>
    <r>
      <rPr>
        <vertAlign val="superscript"/>
        <sz val="8"/>
        <rFont val="Calibri Light"/>
        <family val="2"/>
        <scheme val="major"/>
      </rPr>
      <t xml:space="preserve">2 </t>
    </r>
    <r>
      <rPr>
        <sz val="8"/>
        <rFont val="Calibri Light"/>
        <family val="2"/>
        <scheme val="major"/>
      </rPr>
      <t xml:space="preserve">For investments valued using a DCF methodology (including Infrastructure investments) the imputed earnings multiple is used for this sensitivity analysis; </t>
    </r>
    <r>
      <rPr>
        <vertAlign val="superscript"/>
        <sz val="8"/>
        <rFont val="Calibri Light"/>
        <family val="2"/>
        <scheme val="major"/>
      </rPr>
      <t>3</t>
    </r>
    <r>
      <rPr>
        <sz val="8"/>
        <rFont val="Calibri Light"/>
        <family val="2"/>
        <scheme val="major"/>
      </rPr>
      <t xml:space="preserve"> The sensitivity analysis is performed on the entire portfolio of subordinated notes of CLO vehicles that the Group has originated and invested in of £161.1m fair value (2022: £174.2m). This value includes investments in CLOs that are not consolidated, being £7.0m fair value (2022: £9.1m), and investments  in those CLOs which are consolidated, being £154.1m fair value (2022: £165.3m). The upside case is based on the default rate being lowered to 2.5% p.a. for the next 24 months, keeping all other parameters consistent. The downside case is based on the default rate being increasing over the next 24 months to 6.5%, keeping all other parameters consistent; </t>
    </r>
    <r>
      <rPr>
        <vertAlign val="superscript"/>
        <sz val="8"/>
        <rFont val="Calibri Light"/>
        <family val="2"/>
        <scheme val="major"/>
      </rPr>
      <t xml:space="preserve">4 </t>
    </r>
    <r>
      <rPr>
        <sz val="8"/>
        <rFont val="Calibri Light"/>
        <family val="2"/>
        <scheme val="major"/>
      </rPr>
      <t>The effect of fair value across the entire investment portfolio ranges from £(291.9)m (downside case) to £292.6m (upside case).</t>
    </r>
  </si>
  <si>
    <r>
      <t>Primary Valuation
Technique</t>
    </r>
    <r>
      <rPr>
        <b/>
        <vertAlign val="superscript"/>
        <sz val="10"/>
        <rFont val="Calibri"/>
        <family val="2"/>
      </rPr>
      <t>1</t>
    </r>
  </si>
  <si>
    <t>Fair Value</t>
  </si>
  <si>
    <t>Sensitivity/Scenarios</t>
  </si>
  <si>
    <t>50% / 100% of 10%</t>
  </si>
  <si>
    <t>+10% Earnings multiple</t>
  </si>
  <si>
    <t>-10% Earnings multiple</t>
  </si>
  <si>
    <t xml:space="preserve">  N/A</t>
  </si>
  <si>
    <t>3.0 - 4.5%</t>
  </si>
  <si>
    <t>4% / 7%</t>
  </si>
  <si>
    <r>
      <t>Effect on 
Fair Value</t>
    </r>
    <r>
      <rPr>
        <b/>
        <vertAlign val="superscript"/>
        <sz val="10"/>
        <rFont val="Calibri"/>
        <family val="2"/>
      </rPr>
      <t xml:space="preserve">4 
</t>
    </r>
    <r>
      <rPr>
        <b/>
        <sz val="10"/>
        <rFont val="Calibri"/>
        <family val="2"/>
      </rPr>
      <t xml:space="preserve">30-Sep-22 </t>
    </r>
  </si>
  <si>
    <t>20% of 15% 
from 4% - 7%; 
20% of 20% for
 7% and above</t>
  </si>
  <si>
    <t>20% of 15% 
from 4% - 7%; 
20% of 20% for 
7% and above</t>
  </si>
  <si>
    <t>North American Private Debt</t>
  </si>
  <si>
    <t>NAPD I</t>
  </si>
  <si>
    <t>NAPD II</t>
  </si>
  <si>
    <t>Total commitment
(fund currency)</t>
  </si>
  <si>
    <r>
      <t>Fund II</t>
    </r>
    <r>
      <rPr>
        <vertAlign val="superscript"/>
        <sz val="10"/>
        <color rgb="FF000000"/>
        <rFont val="Calibri"/>
        <family val="2"/>
        <scheme val="minor"/>
      </rPr>
      <t>2a</t>
    </r>
  </si>
  <si>
    <t>1 At final close (or most recent close for those funds still in fundraising); 2 ICG Commitment; 2a For Sale and Leaseback Fund II, ICG's Commitment (€44m) represents its current Commitment as at 30 September 2022. It is anticipated that ICG's total Commitment to the fund will be no greater than €75m;</t>
  </si>
  <si>
    <t>Past performance is not a reliable indicator of future results</t>
  </si>
  <si>
    <t xml:space="preserve"> </t>
  </si>
  <si>
    <r>
      <t>AUM</t>
    </r>
    <r>
      <rPr>
        <b/>
        <u val="singleAccounting"/>
        <vertAlign val="superscript"/>
        <sz val="8"/>
        <color rgb="FF3397CF"/>
        <rFont val="Calibri"/>
        <family val="2"/>
        <scheme val="minor"/>
      </rPr>
      <t>4</t>
    </r>
    <r>
      <rPr>
        <b/>
        <u val="singleAccounting"/>
        <sz val="10"/>
        <color rgb="FF3397CF"/>
        <rFont val="Calibri"/>
        <family val="2"/>
        <scheme val="minor"/>
      </rPr>
      <t>($ ‘m)</t>
    </r>
  </si>
  <si>
    <t xml:space="preserve">1 At final close (or most recent close for those funds still in fundraising); 2 ICG plc Commitment; 3 Drawn ICG balance sheet commitment at fair value as at 30 September 2022; 4 Contribution to third-party AUM and third-party fee earning AUM as at 30 September 2022; </t>
  </si>
  <si>
    <t>1 At final close (or most recent close for those funds still in fundraising); 2 ICG Commitment; 3 Drawn ICG balance sheet commitment at fair value as at 30 September 2022; 4 Contribution to third-party AUM and third-party fee earning AUM as at 30 September 2022</t>
  </si>
  <si>
    <t>3 Drawn ICG balance sheet commitment at fair value as at 30 September 2022; 4 Contribution to third-party AUM and third-party fee earning AUM as at 30 September 2022</t>
  </si>
  <si>
    <r>
      <t>AUM</t>
    </r>
    <r>
      <rPr>
        <b/>
        <u val="singleAccounting"/>
        <vertAlign val="superscript"/>
        <sz val="8"/>
        <color rgb="FF3397CF"/>
        <rFont val="Calibri"/>
        <family val="2"/>
        <scheme val="minor"/>
      </rPr>
      <t>2</t>
    </r>
    <r>
      <rPr>
        <b/>
        <u val="singleAccounting"/>
        <sz val="10"/>
        <color rgb="FF3397CF"/>
        <rFont val="Calibri"/>
        <family val="2"/>
        <scheme val="minor"/>
      </rPr>
      <t>($ ‘m)</t>
    </r>
  </si>
  <si>
    <r>
      <t>1</t>
    </r>
    <r>
      <rPr>
        <sz val="7"/>
        <color theme="1"/>
        <rFont val="Calibri"/>
        <family val="2"/>
        <scheme val="minor"/>
      </rPr>
      <t xml:space="preserve"> Drawn ICG balance sheet commitment at fair value as at 30 September 2022; </t>
    </r>
    <r>
      <rPr>
        <vertAlign val="superscript"/>
        <sz val="7"/>
        <color theme="1"/>
        <rFont val="Calibri"/>
        <family val="2"/>
        <scheme val="minor"/>
      </rPr>
      <t>2</t>
    </r>
    <r>
      <rPr>
        <sz val="7"/>
        <color theme="1"/>
        <rFont val="Calibri"/>
        <family val="2"/>
        <scheme val="minor"/>
      </rPr>
      <t xml:space="preserve"> Contribution to third-party AUM and third-party fee-earning AUM as at 30 September 2022.</t>
    </r>
  </si>
  <si>
    <t>Total commitment 
(fund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</si>
</sst>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 #,##0_-;_-* &quot;-&quot;??_-;_-@_-"/>
    <numFmt numFmtId="166" formatCode="_-* #,##0_-;* \(#,##0\);_-* &quot;-&quot;_-;_-@_-"/>
    <numFmt numFmtId="167" formatCode="0.00\x"/>
    <numFmt numFmtId="168" formatCode="#,##0;\(#,##0\);\-"/>
    <numFmt numFmtId="169" formatCode="0.000"/>
    <numFmt numFmtId="170" formatCode="#,##0.0"/>
    <numFmt numFmtId="171" formatCode="_(* #,##0.0_);_(* \(#,##0.0\);_(* &quot;-&quot;??_);_(@_)"/>
    <numFmt numFmtId="172" formatCode="0.0%"/>
    <numFmt numFmtId="173" formatCode="_-* #,##0.0_-;\-* #,##0.0_-;_-* &quot;-&quot;??_-;_-@_-"/>
  </numFmts>
  <fonts count="52" x14ac:knownFonts="1">
    <font>
      <sz val="11"/>
      <color theme="1"/>
      <name val="Calibri"/>
      <family val="2"/>
      <scheme val="minor"/>
    </font>
    <font>
      <sz val="11"/>
      <color theme="1"/>
      <name val="Calibri"/>
      <family val="2"/>
      <scheme val="minor"/>
    </font>
    <font>
      <sz val="10"/>
      <color theme="1"/>
      <name val="Calibri"/>
      <family val="2"/>
      <scheme val="minor"/>
    </font>
    <font>
      <b/>
      <sz val="8"/>
      <color theme="0"/>
      <name val="Calibri"/>
      <family val="2"/>
      <scheme val="minor"/>
    </font>
    <font>
      <b/>
      <vertAlign val="superscript"/>
      <sz val="8"/>
      <color theme="0"/>
      <name val="Calibri"/>
      <family val="2"/>
      <scheme val="minor"/>
    </font>
    <font>
      <b/>
      <sz val="8"/>
      <color theme="4" tint="-0.499984740745262"/>
      <name val="Calibri"/>
      <family val="2"/>
      <scheme val="minor"/>
    </font>
    <font>
      <sz val="18"/>
      <name val="Calibri"/>
      <family val="2"/>
      <scheme val="minor"/>
    </font>
    <font>
      <sz val="8"/>
      <color rgb="FF000000"/>
      <name val="Calibri"/>
      <family val="2"/>
      <scheme val="minor"/>
    </font>
    <font>
      <sz val="8"/>
      <color rgb="FF3397CF"/>
      <name val="Calibri"/>
      <family val="2"/>
      <scheme val="minor"/>
    </font>
    <font>
      <b/>
      <sz val="8"/>
      <color rgb="FF000000"/>
      <name val="Calibri"/>
      <family val="2"/>
      <scheme val="minor"/>
    </font>
    <font>
      <b/>
      <sz val="8"/>
      <color rgb="FF3397CF"/>
      <name val="Calibri"/>
      <family val="2"/>
      <scheme val="minor"/>
    </font>
    <font>
      <sz val="8"/>
      <color rgb="FF494949"/>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sz val="11"/>
      <color theme="6" tint="-0.499984740745262"/>
      <name val="Calibri"/>
      <family val="2"/>
      <scheme val="minor"/>
    </font>
    <font>
      <b/>
      <sz val="10"/>
      <color theme="6" tint="-0.499984740745262"/>
      <name val="Calibri"/>
      <family val="2"/>
      <scheme val="minor"/>
    </font>
    <font>
      <b/>
      <sz val="10"/>
      <color theme="0"/>
      <name val="Calibri"/>
      <family val="2"/>
      <scheme val="minor"/>
    </font>
    <font>
      <b/>
      <sz val="10"/>
      <color rgb="FF494949"/>
      <name val="Calibri"/>
      <family val="2"/>
      <scheme val="minor"/>
    </font>
    <font>
      <b/>
      <sz val="10"/>
      <color rgb="FF3397CF"/>
      <name val="Calibri"/>
      <family val="2"/>
      <scheme val="minor"/>
    </font>
    <font>
      <sz val="10"/>
      <color rgb="FF3397CF"/>
      <name val="Calibri"/>
      <family val="2"/>
      <scheme val="minor"/>
    </font>
    <font>
      <sz val="10"/>
      <color rgb="FF494949"/>
      <name val="Calibri"/>
      <family val="2"/>
      <scheme val="minor"/>
    </font>
    <font>
      <b/>
      <sz val="10"/>
      <color rgb="FFFFFFFF"/>
      <name val="Calibri"/>
      <family val="2"/>
      <scheme val="minor"/>
    </font>
    <font>
      <b/>
      <sz val="10"/>
      <color theme="4" tint="-0.499984740745262"/>
      <name val="Calibri"/>
      <family val="2"/>
      <scheme val="minor"/>
    </font>
    <font>
      <sz val="10"/>
      <name val="Calibri"/>
      <family val="2"/>
      <scheme val="minor"/>
    </font>
    <font>
      <sz val="10"/>
      <color rgb="FF000000"/>
      <name val="Calibri"/>
      <family val="2"/>
      <scheme val="minor"/>
    </font>
    <font>
      <vertAlign val="superscript"/>
      <sz val="10"/>
      <color rgb="FF000000"/>
      <name val="Calibri"/>
      <family val="2"/>
      <scheme val="minor"/>
    </font>
    <font>
      <b/>
      <sz val="10"/>
      <color rgb="FF000000"/>
      <name val="Calibri"/>
      <family val="2"/>
      <scheme val="minor"/>
    </font>
    <font>
      <b/>
      <sz val="10"/>
      <name val="Calibri"/>
      <family val="2"/>
      <scheme val="minor"/>
    </font>
    <font>
      <b/>
      <sz val="10"/>
      <color theme="1"/>
      <name val="Calibri"/>
      <family val="2"/>
      <scheme val="minor"/>
    </font>
    <font>
      <sz val="9"/>
      <color rgb="FF000000"/>
      <name val="Calibri"/>
      <family val="2"/>
      <scheme val="minor"/>
    </font>
    <font>
      <sz val="9"/>
      <color theme="1"/>
      <name val="Calibri"/>
      <family val="2"/>
      <scheme val="minor"/>
    </font>
    <font>
      <sz val="7"/>
      <color rgb="FF000000"/>
      <name val="Pembroke Light"/>
      <family val="3"/>
    </font>
    <font>
      <b/>
      <vertAlign val="superscript"/>
      <sz val="10"/>
      <name val="Calibri"/>
      <family val="2"/>
      <scheme val="minor"/>
    </font>
    <font>
      <b/>
      <vertAlign val="superscript"/>
      <sz val="8"/>
      <name val="Calibri"/>
      <family val="2"/>
      <scheme val="minor"/>
    </font>
    <font>
      <vertAlign val="superscript"/>
      <sz val="7"/>
      <color theme="1"/>
      <name val="Calibri"/>
      <family val="2"/>
      <scheme val="minor"/>
    </font>
    <font>
      <sz val="7"/>
      <color theme="1"/>
      <name val="Calibri"/>
      <family val="2"/>
      <scheme val="minor"/>
    </font>
    <font>
      <b/>
      <u val="singleAccounting"/>
      <sz val="10"/>
      <name val="Calibri"/>
      <family val="2"/>
      <scheme val="minor"/>
    </font>
    <font>
      <u val="singleAccounting"/>
      <sz val="10"/>
      <color theme="1"/>
      <name val="Calibri"/>
      <family val="2"/>
      <scheme val="minor"/>
    </font>
    <font>
      <b/>
      <u val="singleAccounting"/>
      <sz val="10"/>
      <color rgb="FF3397CF"/>
      <name val="Calibri"/>
      <family val="2"/>
      <scheme val="minor"/>
    </font>
    <font>
      <b/>
      <u val="singleAccounting"/>
      <vertAlign val="superscript"/>
      <sz val="8"/>
      <color rgb="FF3397CF"/>
      <name val="Calibri"/>
      <family val="2"/>
      <scheme val="minor"/>
    </font>
    <font>
      <sz val="10"/>
      <name val="Arial"/>
      <family val="2"/>
    </font>
    <font>
      <vertAlign val="superscript"/>
      <sz val="8"/>
      <color rgb="FF000000"/>
      <name val="Calibri"/>
      <family val="2"/>
    </font>
    <font>
      <sz val="8"/>
      <color rgb="FF0094FF"/>
      <name val="Calibri"/>
      <family val="2"/>
    </font>
    <font>
      <sz val="8"/>
      <name val="Calibri"/>
      <family val="2"/>
      <scheme val="minor"/>
    </font>
    <font>
      <sz val="8"/>
      <name val="Calibri Light"/>
      <family val="2"/>
      <scheme val="major"/>
    </font>
    <font>
      <vertAlign val="superscript"/>
      <sz val="8"/>
      <name val="Calibri Light"/>
      <family val="2"/>
      <scheme val="major"/>
    </font>
    <font>
      <sz val="11"/>
      <name val="Calibri"/>
      <family val="2"/>
      <scheme val="minor"/>
    </font>
    <font>
      <b/>
      <vertAlign val="superscript"/>
      <sz val="10"/>
      <name val="Calibri"/>
      <family val="2"/>
    </font>
    <font>
      <b/>
      <sz val="10"/>
      <name val="Calibri"/>
      <family val="2"/>
    </font>
    <font>
      <sz val="10"/>
      <color rgb="FF000000"/>
      <name val="Calibri"/>
      <family val="2"/>
    </font>
    <font>
      <sz val="10"/>
      <color theme="4" tint="-0.499984740745262"/>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33626D"/>
        <bgColor indexed="64"/>
      </patternFill>
    </fill>
    <fill>
      <patternFill patternType="solid">
        <fgColor theme="4"/>
        <bgColor indexed="64"/>
      </patternFill>
    </fill>
    <fill>
      <patternFill patternType="solid">
        <fgColor theme="0"/>
        <bgColor indexed="64"/>
      </patternFill>
    </fill>
  </fills>
  <borders count="42">
    <border>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style="thin">
        <color theme="0" tint="-0.499984740745262"/>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style="thin">
        <color theme="0" tint="-0.499984740745262"/>
      </bottom>
      <diagonal/>
    </border>
    <border>
      <left/>
      <right/>
      <top style="medium">
        <color theme="0"/>
      </top>
      <bottom/>
      <diagonal/>
    </border>
    <border>
      <left/>
      <right/>
      <top/>
      <bottom style="thin">
        <color theme="0" tint="-0.499984740745262"/>
      </bottom>
      <diagonal/>
    </border>
    <border>
      <left/>
      <right/>
      <top style="thin">
        <color theme="0" tint="-0.499984740745262"/>
      </top>
      <bottom/>
      <diagonal/>
    </border>
    <border>
      <left/>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style="thin">
        <color theme="0" tint="-0.499984740745262"/>
      </top>
      <bottom style="thin">
        <color theme="0" tint="-0.499984740745262"/>
      </bottom>
      <diagonal/>
    </border>
    <border>
      <left/>
      <right style="medium">
        <color theme="0"/>
      </right>
      <top style="thin">
        <color theme="0" tint="-0.499984740745262"/>
      </top>
      <bottom style="thin">
        <color theme="0" tint="-0.499984740745262"/>
      </bottom>
      <diagonal/>
    </border>
    <border>
      <left style="medium">
        <color theme="0"/>
      </left>
      <right style="medium">
        <color theme="0"/>
      </right>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medium">
        <color theme="0"/>
      </left>
      <right/>
      <top/>
      <bottom style="medium">
        <color indexed="64"/>
      </bottom>
      <diagonal/>
    </border>
    <border>
      <left/>
      <right style="medium">
        <color theme="0"/>
      </right>
      <top style="medium">
        <color theme="0"/>
      </top>
      <bottom style="medium">
        <color indexed="64"/>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indexed="64"/>
      </bottom>
      <diagonal/>
    </border>
    <border>
      <left style="medium">
        <color theme="0"/>
      </left>
      <right/>
      <top style="medium">
        <color theme="0"/>
      </top>
      <bottom style="medium">
        <color theme="0"/>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41" fillId="0" borderId="0"/>
  </cellStyleXfs>
  <cellXfs count="38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5" fillId="0" borderId="1" xfId="0" applyFont="1" applyBorder="1" applyAlignment="1">
      <alignment horizontal="left" vertical="center" wrapText="1" readingOrder="1"/>
    </xf>
    <xf numFmtId="0" fontId="6" fillId="0" borderId="1" xfId="0" applyFont="1" applyBorder="1" applyAlignment="1">
      <alignment horizontal="right" vertical="center" wrapText="1"/>
    </xf>
    <xf numFmtId="0" fontId="6" fillId="0" borderId="11" xfId="0" applyFont="1" applyBorder="1" applyAlignment="1">
      <alignment horizontal="right" vertical="center" wrapText="1"/>
    </xf>
    <xf numFmtId="0" fontId="7" fillId="0" borderId="1" xfId="0" applyFont="1" applyBorder="1" applyAlignment="1">
      <alignment horizontal="right" vertical="center" wrapText="1" readingOrder="1"/>
    </xf>
    <xf numFmtId="165" fontId="7" fillId="0" borderId="1" xfId="1" applyNumberFormat="1" applyFont="1" applyBorder="1" applyAlignment="1">
      <alignment horizontal="right" vertical="center" wrapText="1" readingOrder="1"/>
    </xf>
    <xf numFmtId="10" fontId="7" fillId="0" borderId="1" xfId="0" applyNumberFormat="1" applyFont="1" applyBorder="1" applyAlignment="1">
      <alignment horizontal="right" vertical="center" wrapText="1" readingOrder="1"/>
    </xf>
    <xf numFmtId="165" fontId="8" fillId="0" borderId="1" xfId="1" applyNumberFormat="1" applyFont="1" applyBorder="1" applyAlignment="1">
      <alignment horizontal="right" vertical="center" wrapText="1" readingOrder="1"/>
    </xf>
    <xf numFmtId="165" fontId="8" fillId="0" borderId="11" xfId="1" applyNumberFormat="1" applyFont="1" applyBorder="1" applyAlignment="1">
      <alignment horizontal="right" vertical="center" wrapText="1" readingOrder="1"/>
    </xf>
    <xf numFmtId="17" fontId="7" fillId="0" borderId="1" xfId="0" applyNumberFormat="1" applyFont="1" applyBorder="1" applyAlignment="1">
      <alignment horizontal="right" vertical="center" wrapText="1" readingOrder="1"/>
    </xf>
    <xf numFmtId="0" fontId="7" fillId="0" borderId="0" xfId="0" applyFont="1" applyAlignment="1">
      <alignment horizontal="right" vertical="center" wrapText="1" readingOrder="1"/>
    </xf>
    <xf numFmtId="17" fontId="7" fillId="0" borderId="0" xfId="0" applyNumberFormat="1" applyFont="1" applyAlignment="1">
      <alignment horizontal="right" vertical="center" wrapText="1" readingOrder="1"/>
    </xf>
    <xf numFmtId="165" fontId="7" fillId="0" borderId="0" xfId="1" applyNumberFormat="1" applyFont="1" applyBorder="1" applyAlignment="1">
      <alignment horizontal="right" vertical="center" wrapText="1" readingOrder="1"/>
    </xf>
    <xf numFmtId="10" fontId="7" fillId="0" borderId="0" xfId="0" applyNumberFormat="1" applyFont="1" applyAlignment="1">
      <alignment horizontal="right" vertical="center" wrapText="1" readingOrder="1"/>
    </xf>
    <xf numFmtId="165" fontId="8" fillId="0" borderId="0" xfId="1" applyNumberFormat="1" applyFont="1" applyBorder="1" applyAlignment="1">
      <alignment horizontal="right" vertical="center" wrapText="1" readingOrder="1"/>
    </xf>
    <xf numFmtId="165" fontId="8" fillId="0" borderId="9" xfId="1" applyNumberFormat="1" applyFont="1" applyBorder="1" applyAlignment="1">
      <alignment horizontal="right" vertical="center" wrapText="1" readingOrder="1"/>
    </xf>
    <xf numFmtId="0" fontId="9" fillId="2" borderId="3" xfId="0" applyFont="1" applyFill="1" applyBorder="1" applyAlignment="1">
      <alignment horizontal="right" vertical="center" wrapText="1" readingOrder="1"/>
    </xf>
    <xf numFmtId="165" fontId="10" fillId="2" borderId="3" xfId="1" applyNumberFormat="1" applyFont="1" applyFill="1" applyBorder="1" applyAlignment="1">
      <alignment horizontal="right" vertical="center" wrapText="1" readingOrder="1"/>
    </xf>
    <xf numFmtId="165" fontId="10" fillId="2" borderId="4" xfId="1" applyNumberFormat="1" applyFont="1" applyFill="1" applyBorder="1" applyAlignment="1">
      <alignment horizontal="right" vertical="center" wrapText="1" readingOrder="1"/>
    </xf>
    <xf numFmtId="0" fontId="6" fillId="0" borderId="0" xfId="0" applyFont="1" applyAlignment="1">
      <alignment horizontal="right" vertical="center" wrapText="1"/>
    </xf>
    <xf numFmtId="0" fontId="6" fillId="3" borderId="13" xfId="0" applyFont="1" applyFill="1" applyBorder="1" applyAlignment="1">
      <alignment horizontal="right" vertical="center" wrapText="1"/>
    </xf>
    <xf numFmtId="165" fontId="12" fillId="3" borderId="13" xfId="1" applyNumberFormat="1" applyFont="1" applyFill="1" applyBorder="1" applyAlignment="1">
      <alignment horizontal="right" vertical="center" wrapText="1" readingOrder="1"/>
    </xf>
    <xf numFmtId="165" fontId="12" fillId="3" borderId="14" xfId="1" applyNumberFormat="1" applyFont="1" applyFill="1" applyBorder="1" applyAlignment="1">
      <alignment horizontal="right" vertical="center" wrapText="1" readingOrder="1"/>
    </xf>
    <xf numFmtId="0" fontId="13"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6" fillId="2" borderId="3" xfId="0" applyFont="1" applyFill="1" applyBorder="1" applyAlignment="1">
      <alignment horizontal="right" vertical="center" wrapText="1"/>
    </xf>
    <xf numFmtId="3" fontId="10" fillId="2" borderId="3" xfId="0" applyNumberFormat="1" applyFont="1" applyFill="1" applyBorder="1" applyAlignment="1">
      <alignment horizontal="right" vertical="center" wrapText="1" readingOrder="1"/>
    </xf>
    <xf numFmtId="3" fontId="10" fillId="2" borderId="4" xfId="0" applyNumberFormat="1" applyFont="1" applyFill="1" applyBorder="1" applyAlignment="1">
      <alignment horizontal="right" vertical="center" wrapText="1" readingOrder="1"/>
    </xf>
    <xf numFmtId="0" fontId="8" fillId="0" borderId="1" xfId="0" applyFont="1" applyBorder="1" applyAlignment="1">
      <alignment horizontal="right" vertical="center" wrapText="1" readingOrder="1"/>
    </xf>
    <xf numFmtId="0" fontId="8" fillId="0" borderId="11" xfId="0" applyFont="1" applyBorder="1" applyAlignment="1">
      <alignment horizontal="right" vertical="center" wrapText="1" readingOrder="1"/>
    </xf>
    <xf numFmtId="0" fontId="10" fillId="2" borderId="4" xfId="0" applyFont="1" applyFill="1" applyBorder="1" applyAlignment="1">
      <alignment horizontal="right" vertical="center" wrapText="1" readingOrder="1"/>
    </xf>
    <xf numFmtId="0" fontId="10" fillId="2" borderId="3" xfId="0" applyFont="1" applyFill="1" applyBorder="1" applyAlignment="1">
      <alignment horizontal="right" vertical="center" wrapText="1" readingOrder="1"/>
    </xf>
    <xf numFmtId="0" fontId="7" fillId="0" borderId="9" xfId="0" applyFont="1" applyBorder="1" applyAlignment="1">
      <alignment horizontal="right" vertical="center" wrapText="1" readingOrder="1"/>
    </xf>
    <xf numFmtId="0" fontId="12" fillId="3" borderId="13" xfId="0" applyFont="1" applyFill="1" applyBorder="1" applyAlignment="1">
      <alignment horizontal="right" vertical="center" wrapText="1" readingOrder="1"/>
    </xf>
    <xf numFmtId="3" fontId="12" fillId="3" borderId="13" xfId="0" applyNumberFormat="1" applyFont="1" applyFill="1" applyBorder="1" applyAlignment="1">
      <alignment horizontal="right" vertical="center" wrapText="1" readingOrder="1"/>
    </xf>
    <xf numFmtId="3" fontId="12" fillId="3" borderId="14" xfId="0" applyNumberFormat="1" applyFont="1" applyFill="1" applyBorder="1" applyAlignment="1">
      <alignment horizontal="right" vertical="center" wrapText="1" readingOrder="1"/>
    </xf>
    <xf numFmtId="0" fontId="2" fillId="0" borderId="0" xfId="0" applyFont="1"/>
    <xf numFmtId="0" fontId="5" fillId="0" borderId="10" xfId="0" applyFont="1" applyBorder="1" applyAlignment="1">
      <alignment vertical="center" readingOrder="1"/>
    </xf>
    <xf numFmtId="0" fontId="5" fillId="0" borderId="1" xfId="0" applyFont="1" applyBorder="1" applyAlignment="1">
      <alignment vertical="center" wrapText="1" readingOrder="1"/>
    </xf>
    <xf numFmtId="0" fontId="5" fillId="0" borderId="10" xfId="0" applyFont="1" applyBorder="1" applyAlignment="1">
      <alignment vertical="center" wrapText="1" readingOrder="1"/>
    </xf>
    <xf numFmtId="0" fontId="9" fillId="2" borderId="2" xfId="0" applyFont="1" applyFill="1" applyBorder="1" applyAlignment="1">
      <alignment vertical="center" wrapText="1" readingOrder="1"/>
    </xf>
    <xf numFmtId="0" fontId="7" fillId="0" borderId="8" xfId="0" applyFont="1" applyBorder="1" applyAlignment="1">
      <alignment horizontal="left" vertical="center" readingOrder="1"/>
    </xf>
    <xf numFmtId="0" fontId="7" fillId="0" borderId="10" xfId="0" applyFont="1" applyBorder="1" applyAlignment="1">
      <alignment horizontal="left" vertical="center" readingOrder="1"/>
    </xf>
    <xf numFmtId="0" fontId="13" fillId="0" borderId="0" xfId="0" applyFont="1"/>
    <xf numFmtId="0" fontId="16" fillId="0" borderId="0" xfId="0" applyFont="1" applyAlignment="1">
      <alignment vertical="center"/>
    </xf>
    <xf numFmtId="0" fontId="12" fillId="3" borderId="12" xfId="0" applyFont="1" applyFill="1" applyBorder="1" applyAlignment="1">
      <alignment vertical="center" wrapText="1" readingOrder="1"/>
    </xf>
    <xf numFmtId="0" fontId="12" fillId="3" borderId="13" xfId="0" applyFont="1" applyFill="1" applyBorder="1" applyAlignment="1">
      <alignment vertical="center" wrapText="1" readingOrder="1"/>
    </xf>
    <xf numFmtId="0" fontId="7" fillId="2" borderId="2" xfId="0" applyFont="1" applyFill="1" applyBorder="1" applyAlignment="1">
      <alignment vertical="center" wrapText="1" readingOrder="1"/>
    </xf>
    <xf numFmtId="0" fontId="7" fillId="2" borderId="3" xfId="0" applyFont="1" applyFill="1" applyBorder="1" applyAlignment="1">
      <alignment vertical="center" wrapText="1" readingOrder="1"/>
    </xf>
    <xf numFmtId="0" fontId="11" fillId="0" borderId="0" xfId="0" applyFont="1" applyAlignment="1">
      <alignment vertical="center" wrapText="1" readingOrder="1"/>
    </xf>
    <xf numFmtId="0" fontId="11" fillId="0" borderId="8" xfId="0" applyFont="1" applyBorder="1" applyAlignment="1">
      <alignment vertical="center" readingOrder="1"/>
    </xf>
    <xf numFmtId="0" fontId="7" fillId="2" borderId="2" xfId="0" applyFont="1" applyFill="1" applyBorder="1" applyAlignment="1">
      <alignment vertical="center" readingOrder="1"/>
    </xf>
    <xf numFmtId="0" fontId="9" fillId="2" borderId="3" xfId="0" applyFont="1" applyFill="1" applyBorder="1" applyAlignment="1">
      <alignment vertical="center" wrapText="1" readingOrder="1"/>
    </xf>
    <xf numFmtId="165" fontId="5" fillId="0" borderId="1" xfId="1" applyNumberFormat="1" applyFont="1" applyBorder="1" applyAlignment="1">
      <alignment vertical="center" wrapText="1" readingOrder="1"/>
    </xf>
    <xf numFmtId="165" fontId="7" fillId="2" borderId="3" xfId="1" applyNumberFormat="1" applyFont="1" applyFill="1" applyBorder="1" applyAlignment="1">
      <alignment vertical="center" wrapText="1" readingOrder="1"/>
    </xf>
    <xf numFmtId="165" fontId="11" fillId="0" borderId="0" xfId="1" applyNumberFormat="1" applyFont="1" applyBorder="1" applyAlignment="1">
      <alignment vertical="center" wrapText="1" readingOrder="1"/>
    </xf>
    <xf numFmtId="165" fontId="12" fillId="3" borderId="13" xfId="1" applyNumberFormat="1" applyFont="1" applyFill="1" applyBorder="1" applyAlignment="1">
      <alignment vertical="center" wrapText="1" readingOrder="1"/>
    </xf>
    <xf numFmtId="165" fontId="6" fillId="0" borderId="1" xfId="1" applyNumberFormat="1" applyFont="1" applyBorder="1" applyAlignment="1">
      <alignment horizontal="right" vertical="center" wrapText="1"/>
    </xf>
    <xf numFmtId="165" fontId="6" fillId="0" borderId="11" xfId="1" applyNumberFormat="1" applyFont="1" applyBorder="1" applyAlignment="1">
      <alignment horizontal="right" vertical="center" wrapText="1"/>
    </xf>
    <xf numFmtId="165" fontId="7" fillId="0" borderId="9" xfId="1" applyNumberFormat="1" applyFont="1" applyBorder="1" applyAlignment="1">
      <alignment horizontal="right" vertical="center" wrapText="1" readingOrder="1"/>
    </xf>
    <xf numFmtId="165" fontId="2" fillId="0" borderId="0" xfId="1" applyNumberFormat="1" applyFont="1"/>
    <xf numFmtId="165" fontId="2" fillId="0" borderId="0" xfId="1" applyNumberFormat="1" applyFont="1" applyAlignment="1">
      <alignment vertical="center"/>
    </xf>
    <xf numFmtId="0" fontId="13" fillId="0" borderId="8" xfId="0" applyFont="1" applyBorder="1" applyAlignment="1">
      <alignment vertical="center"/>
    </xf>
    <xf numFmtId="0" fontId="14" fillId="0" borderId="8" xfId="0" applyFont="1" applyBorder="1" applyAlignment="1">
      <alignment vertical="center"/>
    </xf>
    <xf numFmtId="0" fontId="2" fillId="0" borderId="8" xfId="0" applyFont="1" applyBorder="1" applyAlignment="1">
      <alignment vertical="center"/>
    </xf>
    <xf numFmtId="0" fontId="18" fillId="2" borderId="15" xfId="0" applyFont="1" applyFill="1" applyBorder="1" applyAlignment="1">
      <alignment horizontal="left" vertical="center" wrapText="1" readingOrder="1"/>
    </xf>
    <xf numFmtId="0" fontId="22" fillId="3" borderId="0" xfId="0" applyFont="1" applyFill="1" applyAlignment="1">
      <alignment horizontal="left" vertical="center" wrapText="1" readingOrder="1"/>
    </xf>
    <xf numFmtId="165" fontId="2" fillId="0" borderId="0" xfId="0" applyNumberFormat="1" applyFont="1" applyAlignment="1">
      <alignment vertical="center"/>
    </xf>
    <xf numFmtId="0" fontId="29" fillId="0" borderId="0" xfId="0" applyFont="1" applyAlignment="1">
      <alignment vertical="center"/>
    </xf>
    <xf numFmtId="0" fontId="25" fillId="0" borderId="0" xfId="0" applyFont="1" applyAlignment="1">
      <alignment horizontal="right" vertical="center" wrapText="1" readingOrder="1"/>
    </xf>
    <xf numFmtId="165" fontId="25" fillId="0" borderId="0" xfId="1" applyNumberFormat="1" applyFont="1" applyBorder="1" applyAlignment="1">
      <alignment horizontal="right" vertical="center" wrapText="1" readingOrder="1"/>
    </xf>
    <xf numFmtId="165" fontId="20" fillId="0" borderId="0" xfId="1" applyNumberFormat="1" applyFont="1" applyBorder="1" applyAlignment="1">
      <alignment horizontal="right" vertical="center" wrapText="1" readingOrder="1"/>
    </xf>
    <xf numFmtId="17" fontId="25" fillId="0" borderId="0" xfId="0" applyNumberFormat="1" applyFont="1" applyAlignment="1">
      <alignment horizontal="right" vertical="center" wrapText="1" readingOrder="1"/>
    </xf>
    <xf numFmtId="10" fontId="25" fillId="0" borderId="0" xfId="0" applyNumberFormat="1" applyFont="1" applyAlignment="1">
      <alignment horizontal="right" vertical="center" wrapText="1" readingOrder="1"/>
    </xf>
    <xf numFmtId="165" fontId="24" fillId="0" borderId="0" xfId="1" applyNumberFormat="1" applyFont="1" applyBorder="1" applyAlignment="1">
      <alignment horizontal="right" vertical="center" wrapText="1"/>
    </xf>
    <xf numFmtId="0" fontId="24" fillId="0" borderId="0" xfId="0" applyFont="1" applyAlignment="1">
      <alignment horizontal="right" vertical="center" wrapText="1"/>
    </xf>
    <xf numFmtId="165" fontId="29" fillId="0" borderId="0" xfId="0" applyNumberFormat="1" applyFont="1" applyAlignment="1">
      <alignment vertical="center"/>
    </xf>
    <xf numFmtId="9" fontId="2" fillId="0" borderId="0" xfId="2" applyFont="1" applyAlignment="1">
      <alignment vertical="center"/>
    </xf>
    <xf numFmtId="0" fontId="23" fillId="0" borderId="0" xfId="0" applyFont="1" applyAlignment="1">
      <alignment horizontal="left" vertical="center" readingOrder="1"/>
    </xf>
    <xf numFmtId="0" fontId="23" fillId="0" borderId="0" xfId="0" applyFont="1" applyAlignment="1">
      <alignment horizontal="right" vertical="center" wrapText="1" readingOrder="1"/>
    </xf>
    <xf numFmtId="0" fontId="23" fillId="0" borderId="0" xfId="0" applyFont="1" applyAlignment="1">
      <alignment horizontal="left" vertical="center" wrapText="1" readingOrder="1"/>
    </xf>
    <xf numFmtId="9" fontId="25" fillId="0" borderId="0" xfId="0" applyNumberFormat="1" applyFont="1" applyAlignment="1">
      <alignment horizontal="right" vertical="center" wrapText="1" readingOrder="1"/>
    </xf>
    <xf numFmtId="165" fontId="23" fillId="0" borderId="0" xfId="1" applyNumberFormat="1" applyFont="1" applyBorder="1" applyAlignment="1">
      <alignment horizontal="left" vertical="center" wrapText="1" readingOrder="1"/>
    </xf>
    <xf numFmtId="0" fontId="23" fillId="0" borderId="0" xfId="0" applyFont="1" applyAlignment="1">
      <alignment vertical="center" readingOrder="1"/>
    </xf>
    <xf numFmtId="165" fontId="23" fillId="0" borderId="0" xfId="1" applyNumberFormat="1" applyFont="1" applyBorder="1" applyAlignment="1">
      <alignment vertical="center" wrapText="1" readingOrder="1"/>
    </xf>
    <xf numFmtId="0" fontId="21" fillId="0" borderId="0" xfId="0" applyFont="1" applyAlignment="1">
      <alignment vertical="center" readingOrder="1"/>
    </xf>
    <xf numFmtId="0" fontId="21" fillId="0" borderId="0" xfId="0" applyFont="1" applyAlignment="1">
      <alignment vertical="center" wrapText="1" readingOrder="1"/>
    </xf>
    <xf numFmtId="0" fontId="22" fillId="3" borderId="0" xfId="0" applyFont="1" applyFill="1" applyAlignment="1">
      <alignment vertical="center" readingOrder="1"/>
    </xf>
    <xf numFmtId="0" fontId="22" fillId="3" borderId="0" xfId="0" applyFont="1" applyFill="1" applyAlignment="1">
      <alignment vertical="center" wrapText="1" readingOrder="1"/>
    </xf>
    <xf numFmtId="0" fontId="24" fillId="3" borderId="0" xfId="0" applyFont="1" applyFill="1" applyAlignment="1">
      <alignment horizontal="right" vertical="center" wrapText="1"/>
    </xf>
    <xf numFmtId="165" fontId="22" fillId="3" borderId="0" xfId="1" applyNumberFormat="1" applyFont="1" applyFill="1" applyBorder="1" applyAlignment="1">
      <alignment horizontal="right" vertical="center" wrapText="1" readingOrder="1"/>
    </xf>
    <xf numFmtId="0" fontId="27" fillId="2" borderId="15" xfId="0" applyFont="1" applyFill="1" applyBorder="1" applyAlignment="1">
      <alignment horizontal="left" vertical="center" readingOrder="1"/>
    </xf>
    <xf numFmtId="0" fontId="28" fillId="2" borderId="15" xfId="0" applyFont="1" applyFill="1" applyBorder="1" applyAlignment="1">
      <alignment horizontal="right" vertical="center" wrapText="1"/>
    </xf>
    <xf numFmtId="0" fontId="21" fillId="0" borderId="23" xfId="0" applyFont="1" applyBorder="1" applyAlignment="1">
      <alignment horizontal="left" vertical="center" wrapText="1" readingOrder="1"/>
    </xf>
    <xf numFmtId="168" fontId="21" fillId="0" borderId="23" xfId="0" applyNumberFormat="1" applyFont="1" applyBorder="1" applyAlignment="1">
      <alignment horizontal="right" vertical="center" wrapText="1" readingOrder="1"/>
    </xf>
    <xf numFmtId="168" fontId="20" fillId="0" borderId="23" xfId="0" applyNumberFormat="1" applyFont="1" applyBorder="1" applyAlignment="1">
      <alignment horizontal="right" vertical="center" wrapText="1" readingOrder="1"/>
    </xf>
    <xf numFmtId="0" fontId="18" fillId="0" borderId="23" xfId="0" applyFont="1" applyBorder="1" applyAlignment="1">
      <alignment horizontal="left" vertical="center" wrapText="1" readingOrder="1"/>
    </xf>
    <xf numFmtId="168" fontId="18" fillId="0" borderId="23" xfId="0" applyNumberFormat="1" applyFont="1" applyBorder="1" applyAlignment="1">
      <alignment horizontal="right" vertical="center" wrapText="1" readingOrder="1"/>
    </xf>
    <xf numFmtId="168" fontId="19" fillId="0" borderId="23" xfId="0" applyNumberFormat="1" applyFont="1" applyBorder="1" applyAlignment="1">
      <alignment horizontal="right" vertical="center" wrapText="1" readingOrder="1"/>
    </xf>
    <xf numFmtId="0" fontId="18" fillId="0" borderId="19" xfId="0" applyFont="1" applyBorder="1" applyAlignment="1">
      <alignment horizontal="left" vertical="center" wrapText="1" readingOrder="1"/>
    </xf>
    <xf numFmtId="168" fontId="18" fillId="0" borderId="19" xfId="0" applyNumberFormat="1" applyFont="1" applyBorder="1" applyAlignment="1">
      <alignment horizontal="right" vertical="center" wrapText="1" readingOrder="1"/>
    </xf>
    <xf numFmtId="168" fontId="19" fillId="0" borderId="19" xfId="0" applyNumberFormat="1" applyFont="1" applyBorder="1" applyAlignment="1">
      <alignment horizontal="right" vertical="center" wrapText="1" readingOrder="1"/>
    </xf>
    <xf numFmtId="0" fontId="18" fillId="2" borderId="15" xfId="0" applyFont="1" applyFill="1" applyBorder="1" applyAlignment="1">
      <alignment horizontal="right" vertical="center" wrapText="1" readingOrder="1"/>
    </xf>
    <xf numFmtId="168" fontId="18" fillId="2" borderId="15" xfId="0" applyNumberFormat="1" applyFont="1" applyFill="1" applyBorder="1" applyAlignment="1">
      <alignment horizontal="right" vertical="center" wrapText="1" readingOrder="1"/>
    </xf>
    <xf numFmtId="168" fontId="19" fillId="2" borderId="15" xfId="0" applyNumberFormat="1" applyFont="1" applyFill="1" applyBorder="1" applyAlignment="1">
      <alignment horizontal="right" vertical="center" wrapText="1" readingOrder="1"/>
    </xf>
    <xf numFmtId="0" fontId="21" fillId="0" borderId="22" xfId="0" applyFont="1" applyBorder="1" applyAlignment="1">
      <alignment horizontal="left" vertical="center" wrapText="1" readingOrder="1"/>
    </xf>
    <xf numFmtId="168" fontId="21" fillId="0" borderId="22" xfId="0" applyNumberFormat="1" applyFont="1" applyBorder="1" applyAlignment="1">
      <alignment horizontal="right" vertical="center" wrapText="1" readingOrder="1"/>
    </xf>
    <xf numFmtId="168" fontId="20" fillId="0" borderId="22" xfId="0" applyNumberFormat="1" applyFont="1" applyBorder="1" applyAlignment="1">
      <alignment horizontal="right" vertical="center" wrapText="1" readingOrder="1"/>
    </xf>
    <xf numFmtId="0" fontId="21" fillId="0" borderId="0" xfId="0" applyFont="1" applyAlignment="1">
      <alignment horizontal="left" vertical="center" wrapText="1" readingOrder="1"/>
    </xf>
    <xf numFmtId="168" fontId="21" fillId="0" borderId="0" xfId="0" applyNumberFormat="1" applyFont="1" applyAlignment="1">
      <alignment horizontal="right" vertical="center" wrapText="1" readingOrder="1"/>
    </xf>
    <xf numFmtId="168" fontId="20" fillId="0" borderId="0" xfId="0" applyNumberFormat="1" applyFont="1" applyAlignment="1">
      <alignment horizontal="right" vertical="center" wrapText="1" readingOrder="1"/>
    </xf>
    <xf numFmtId="0" fontId="18" fillId="0" borderId="0" xfId="0" applyFont="1" applyAlignment="1">
      <alignment horizontal="left" vertical="center" wrapText="1" readingOrder="1"/>
    </xf>
    <xf numFmtId="168" fontId="18" fillId="0" borderId="0" xfId="0" applyNumberFormat="1" applyFont="1" applyAlignment="1">
      <alignment horizontal="right" vertical="center" wrapText="1" readingOrder="1"/>
    </xf>
    <xf numFmtId="168" fontId="19" fillId="0" borderId="0" xfId="0" applyNumberFormat="1" applyFont="1" applyAlignment="1">
      <alignment horizontal="right" vertical="center" wrapText="1" readingOrder="1"/>
    </xf>
    <xf numFmtId="0" fontId="21" fillId="0" borderId="21" xfId="0" applyFont="1" applyBorder="1" applyAlignment="1">
      <alignment horizontal="left" vertical="center" wrapText="1" readingOrder="1"/>
    </xf>
    <xf numFmtId="168" fontId="21" fillId="0" borderId="21" xfId="0" applyNumberFormat="1" applyFont="1" applyBorder="1" applyAlignment="1">
      <alignment horizontal="right" vertical="center" wrapText="1" readingOrder="1"/>
    </xf>
    <xf numFmtId="168" fontId="19" fillId="0" borderId="21" xfId="0" applyNumberFormat="1" applyFont="1" applyBorder="1" applyAlignment="1">
      <alignment horizontal="right" vertical="center" wrapText="1" readingOrder="1"/>
    </xf>
    <xf numFmtId="0" fontId="18" fillId="0" borderId="21" xfId="0" applyFont="1" applyBorder="1" applyAlignment="1">
      <alignment horizontal="left" vertical="center" wrapText="1" readingOrder="1"/>
    </xf>
    <xf numFmtId="168" fontId="18" fillId="0" borderId="21" xfId="0" applyNumberFormat="1" applyFont="1" applyBorder="1" applyAlignment="1">
      <alignment horizontal="right" vertical="center" wrapText="1" readingOrder="1"/>
    </xf>
    <xf numFmtId="168" fontId="19" fillId="0" borderId="22" xfId="0" applyNumberFormat="1" applyFont="1" applyBorder="1" applyAlignment="1">
      <alignment horizontal="right" vertical="center" wrapText="1" readingOrder="1"/>
    </xf>
    <xf numFmtId="0" fontId="18" fillId="3" borderId="0" xfId="0" applyFont="1" applyFill="1" applyAlignment="1">
      <alignment horizontal="right" vertical="center" wrapText="1" readingOrder="1"/>
    </xf>
    <xf numFmtId="168" fontId="18" fillId="3" borderId="0" xfId="0" applyNumberFormat="1" applyFont="1" applyFill="1" applyAlignment="1">
      <alignment horizontal="right" vertical="center" wrapText="1" readingOrder="1"/>
    </xf>
    <xf numFmtId="168" fontId="22" fillId="3" borderId="0" xfId="0" applyNumberFormat="1" applyFont="1" applyFill="1" applyAlignment="1">
      <alignment horizontal="right" vertical="center" wrapText="1" readingOrder="1"/>
    </xf>
    <xf numFmtId="0" fontId="21" fillId="0" borderId="0" xfId="0" applyFont="1" applyAlignment="1">
      <alignment horizontal="left" vertical="center" wrapText="1" indent="1" readingOrder="1"/>
    </xf>
    <xf numFmtId="0" fontId="21" fillId="0" borderId="23" xfId="0" applyFont="1" applyBorder="1" applyAlignment="1">
      <alignment horizontal="left" vertical="center" wrapText="1" indent="2" readingOrder="1"/>
    </xf>
    <xf numFmtId="0" fontId="21" fillId="0" borderId="22" xfId="0" applyFont="1" applyBorder="1" applyAlignment="1">
      <alignment horizontal="left" vertical="center" wrapText="1" indent="2" readingOrder="1"/>
    </xf>
    <xf numFmtId="0" fontId="21" fillId="0" borderId="0" xfId="0" applyFont="1" applyAlignment="1">
      <alignment horizontal="left" vertical="center" wrapText="1" indent="2" readingOrder="1"/>
    </xf>
    <xf numFmtId="0" fontId="21" fillId="0" borderId="21" xfId="0" applyFont="1" applyBorder="1" applyAlignment="1">
      <alignment horizontal="left" vertical="center" wrapText="1" indent="2" readingOrder="1"/>
    </xf>
    <xf numFmtId="0" fontId="21" fillId="0" borderId="23" xfId="0" applyFont="1" applyBorder="1" applyAlignment="1">
      <alignment horizontal="left" vertical="center" wrapText="1" indent="3" readingOrder="1"/>
    </xf>
    <xf numFmtId="0" fontId="21" fillId="0" borderId="20" xfId="0" applyFont="1" applyBorder="1" applyAlignment="1">
      <alignment horizontal="left" vertical="center" wrapText="1" readingOrder="1"/>
    </xf>
    <xf numFmtId="0" fontId="21" fillId="0" borderId="20" xfId="0" applyFont="1" applyBorder="1" applyAlignment="1">
      <alignment horizontal="left" vertical="center" wrapText="1" indent="2" readingOrder="1"/>
    </xf>
    <xf numFmtId="0" fontId="25" fillId="0" borderId="0" xfId="0" applyFont="1" applyAlignment="1">
      <alignment horizontal="left" vertical="center" indent="1" readingOrder="1"/>
    </xf>
    <xf numFmtId="0" fontId="25" fillId="0" borderId="0" xfId="0" applyFont="1" applyAlignment="1">
      <alignment horizontal="left" vertical="center" indent="2" readingOrder="1"/>
    </xf>
    <xf numFmtId="0" fontId="2" fillId="0" borderId="0" xfId="0" applyFont="1" applyAlignment="1">
      <alignment horizontal="left" vertical="center"/>
    </xf>
    <xf numFmtId="0" fontId="25" fillId="0" borderId="0" xfId="0" applyFont="1" applyAlignment="1">
      <alignment horizontal="left" vertical="center" wrapText="1" readingOrder="1"/>
    </xf>
    <xf numFmtId="0" fontId="27" fillId="2" borderId="15" xfId="0" applyFont="1" applyFill="1" applyBorder="1" applyAlignment="1">
      <alignment horizontal="left" vertical="center" wrapText="1" readingOrder="1"/>
    </xf>
    <xf numFmtId="168" fontId="23" fillId="0" borderId="0" xfId="0" applyNumberFormat="1" applyFont="1" applyAlignment="1">
      <alignment horizontal="left" vertical="center" wrapText="1" readingOrder="1"/>
    </xf>
    <xf numFmtId="168" fontId="24" fillId="0" borderId="0" xfId="0" applyNumberFormat="1" applyFont="1" applyAlignment="1">
      <alignment horizontal="right" vertical="center" wrapText="1"/>
    </xf>
    <xf numFmtId="168" fontId="25" fillId="0" borderId="0" xfId="1" applyNumberFormat="1" applyFont="1" applyBorder="1" applyAlignment="1">
      <alignment horizontal="right" vertical="center" wrapText="1" readingOrder="1"/>
    </xf>
    <xf numFmtId="168" fontId="20" fillId="0" borderId="0" xfId="1" applyNumberFormat="1" applyFont="1" applyBorder="1" applyAlignment="1">
      <alignment horizontal="right" vertical="center" wrapText="1" readingOrder="1"/>
    </xf>
    <xf numFmtId="168" fontId="27" fillId="2" borderId="15" xfId="1" applyNumberFormat="1" applyFont="1" applyFill="1" applyBorder="1" applyAlignment="1">
      <alignment horizontal="left" vertical="center" wrapText="1" readingOrder="1"/>
    </xf>
    <xf numFmtId="168" fontId="19" fillId="2" borderId="15" xfId="1" applyNumberFormat="1" applyFont="1" applyFill="1" applyBorder="1" applyAlignment="1">
      <alignment horizontal="right" vertical="center" wrapText="1" readingOrder="1"/>
    </xf>
    <xf numFmtId="168" fontId="23" fillId="0" borderId="0" xfId="1" applyNumberFormat="1" applyFont="1" applyBorder="1" applyAlignment="1">
      <alignment horizontal="left" vertical="center" wrapText="1" readingOrder="1"/>
    </xf>
    <xf numFmtId="168" fontId="24" fillId="0" borderId="0" xfId="1" applyNumberFormat="1" applyFont="1" applyBorder="1" applyAlignment="1">
      <alignment horizontal="right" vertical="center" wrapText="1"/>
    </xf>
    <xf numFmtId="168" fontId="23" fillId="0" borderId="0" xfId="1" applyNumberFormat="1" applyFont="1" applyBorder="1" applyAlignment="1">
      <alignment vertical="center" wrapText="1" readingOrder="1"/>
    </xf>
    <xf numFmtId="168" fontId="22" fillId="3" borderId="0" xfId="1" applyNumberFormat="1" applyFont="1" applyFill="1" applyBorder="1" applyAlignment="1">
      <alignment horizontal="right" vertical="center" wrapText="1" readingOrder="1"/>
    </xf>
    <xf numFmtId="0" fontId="25" fillId="0" borderId="0" xfId="0" applyFont="1" applyAlignment="1">
      <alignment horizontal="left" vertical="center" wrapText="1" indent="2" readingOrder="1"/>
    </xf>
    <xf numFmtId="0" fontId="27" fillId="0" borderId="0" xfId="0" applyFont="1" applyAlignment="1">
      <alignment horizontal="left" vertical="center" readingOrder="1"/>
    </xf>
    <xf numFmtId="0" fontId="25" fillId="0" borderId="0" xfId="4" applyFont="1" applyAlignment="1">
      <alignment horizontal="right" vertical="center" wrapText="1" readingOrder="1"/>
    </xf>
    <xf numFmtId="0" fontId="23" fillId="0" borderId="0" xfId="0" applyFont="1" applyAlignment="1">
      <alignment vertical="center" wrapText="1" readingOrder="1"/>
    </xf>
    <xf numFmtId="0" fontId="24" fillId="0" borderId="0" xfId="0" applyFont="1" applyAlignment="1">
      <alignment vertical="center" wrapText="1"/>
    </xf>
    <xf numFmtId="17" fontId="25" fillId="0" borderId="0" xfId="4" applyNumberFormat="1" applyFont="1" applyAlignment="1">
      <alignment horizontal="right" vertical="center" wrapText="1" readingOrder="1"/>
    </xf>
    <xf numFmtId="10" fontId="25" fillId="0" borderId="0" xfId="4" applyNumberFormat="1" applyFont="1" applyAlignment="1">
      <alignment horizontal="right" vertical="center" wrapText="1" readingOrder="1"/>
    </xf>
    <xf numFmtId="165" fontId="20" fillId="0" borderId="0" xfId="5" applyNumberFormat="1" applyFont="1" applyBorder="1" applyAlignment="1">
      <alignment horizontal="right" vertical="center" wrapText="1" readingOrder="1"/>
    </xf>
    <xf numFmtId="9" fontId="25" fillId="0" borderId="0" xfId="2" applyFont="1" applyBorder="1" applyAlignment="1">
      <alignment horizontal="right" vertical="center" wrapText="1" readingOrder="1"/>
    </xf>
    <xf numFmtId="167" fontId="25" fillId="0" borderId="0" xfId="1" applyNumberFormat="1" applyFont="1" applyBorder="1" applyAlignment="1">
      <alignment horizontal="right" vertical="center" wrapText="1" readingOrder="1"/>
    </xf>
    <xf numFmtId="0" fontId="17" fillId="3" borderId="15" xfId="0" applyFont="1" applyFill="1" applyBorder="1" applyAlignment="1">
      <alignment horizontal="left" vertical="center" readingOrder="1"/>
    </xf>
    <xf numFmtId="0" fontId="17" fillId="3" borderId="15" xfId="0" applyFont="1" applyFill="1" applyBorder="1" applyAlignment="1">
      <alignment horizontal="left" vertical="center" wrapText="1" readingOrder="1"/>
    </xf>
    <xf numFmtId="168" fontId="17" fillId="3" borderId="15" xfId="1" applyNumberFormat="1" applyFont="1" applyFill="1" applyBorder="1" applyAlignment="1">
      <alignment horizontal="left" vertical="center" wrapText="1" readingOrder="1"/>
    </xf>
    <xf numFmtId="168" fontId="17" fillId="3" borderId="15" xfId="1" applyNumberFormat="1" applyFont="1" applyFill="1" applyBorder="1" applyAlignment="1">
      <alignment horizontal="right" vertical="center" wrapText="1" readingOrder="1"/>
    </xf>
    <xf numFmtId="0" fontId="17" fillId="3" borderId="15" xfId="0" applyFont="1" applyFill="1" applyBorder="1" applyAlignment="1">
      <alignment horizontal="right" vertical="center" wrapText="1"/>
    </xf>
    <xf numFmtId="0" fontId="25" fillId="0" borderId="0" xfId="4" applyFont="1" applyAlignment="1">
      <alignment horizontal="left" vertical="center" indent="2" readingOrder="1"/>
    </xf>
    <xf numFmtId="0" fontId="23" fillId="0" borderId="24" xfId="0" applyFont="1" applyBorder="1" applyAlignment="1">
      <alignment horizontal="left" vertical="center" readingOrder="1"/>
    </xf>
    <xf numFmtId="0" fontId="23" fillId="0" borderId="20" xfId="0" applyFont="1" applyBorder="1" applyAlignment="1">
      <alignment horizontal="right" vertical="center" wrapText="1" readingOrder="1"/>
    </xf>
    <xf numFmtId="0" fontId="23" fillId="0" borderId="20" xfId="0" applyFont="1" applyBorder="1" applyAlignment="1">
      <alignment horizontal="left" vertical="center" wrapText="1" readingOrder="1"/>
    </xf>
    <xf numFmtId="0" fontId="24" fillId="0" borderId="20" xfId="0" applyFont="1" applyBorder="1" applyAlignment="1">
      <alignment horizontal="right" vertical="center" wrapText="1"/>
    </xf>
    <xf numFmtId="0" fontId="24" fillId="0" borderId="25" xfId="0" applyFont="1" applyBorder="1" applyAlignment="1">
      <alignment horizontal="right" vertical="center" wrapText="1"/>
    </xf>
    <xf numFmtId="0" fontId="25" fillId="0" borderId="26" xfId="0" applyFont="1" applyBorder="1" applyAlignment="1">
      <alignment horizontal="left" vertical="center" indent="2" readingOrder="1"/>
    </xf>
    <xf numFmtId="0" fontId="27" fillId="2" borderId="28" xfId="0" applyFont="1" applyFill="1" applyBorder="1" applyAlignment="1">
      <alignment horizontal="left" vertical="center" readingOrder="1"/>
    </xf>
    <xf numFmtId="0" fontId="27" fillId="0" borderId="26" xfId="0" applyFont="1" applyBorder="1" applyAlignment="1">
      <alignment horizontal="left" vertical="center" readingOrder="1"/>
    </xf>
    <xf numFmtId="0" fontId="23" fillId="0" borderId="20" xfId="0" applyFont="1" applyBorder="1" applyAlignment="1">
      <alignment horizontal="left" vertical="center" readingOrder="1"/>
    </xf>
    <xf numFmtId="10" fontId="2" fillId="0" borderId="0" xfId="2" applyNumberFormat="1" applyFont="1" applyAlignment="1">
      <alignment vertical="center"/>
    </xf>
    <xf numFmtId="10" fontId="29" fillId="0" borderId="0" xfId="2" applyNumberFormat="1" applyFont="1" applyAlignment="1">
      <alignment vertical="center"/>
    </xf>
    <xf numFmtId="0" fontId="2" fillId="0" borderId="0" xfId="0" applyFont="1" applyAlignment="1">
      <alignment vertical="center" wrapText="1" shrinkToFit="1"/>
    </xf>
    <xf numFmtId="164" fontId="25" fillId="0" borderId="0" xfId="1" applyFont="1" applyBorder="1" applyAlignment="1">
      <alignment horizontal="right" vertical="center" wrapText="1" readingOrder="1"/>
    </xf>
    <xf numFmtId="16" fontId="13" fillId="0" borderId="0" xfId="0" quotePrefix="1" applyNumberFormat="1" applyFont="1" applyAlignment="1">
      <alignment vertical="center"/>
    </xf>
    <xf numFmtId="0" fontId="13" fillId="0" borderId="0" xfId="0" applyFont="1" applyAlignment="1">
      <alignment horizontal="left" vertical="center"/>
    </xf>
    <xf numFmtId="169" fontId="31" fillId="0" borderId="0" xfId="0" applyNumberFormat="1" applyFont="1" applyAlignment="1">
      <alignment horizontal="center" vertical="center"/>
    </xf>
    <xf numFmtId="164" fontId="2" fillId="0" borderId="0" xfId="1" applyFont="1" applyAlignment="1">
      <alignment vertical="center"/>
    </xf>
    <xf numFmtId="0" fontId="32" fillId="0" borderId="0" xfId="0" applyFont="1" applyAlignment="1">
      <alignment horizontal="left" vertical="center" readingOrder="1"/>
    </xf>
    <xf numFmtId="168" fontId="2" fillId="0" borderId="0" xfId="0" applyNumberFormat="1" applyFont="1" applyAlignment="1">
      <alignment horizontal="right" vertical="center" wrapText="1"/>
    </xf>
    <xf numFmtId="168" fontId="2" fillId="0" borderId="0" xfId="1" applyNumberFormat="1" applyFont="1" applyBorder="1" applyAlignment="1">
      <alignment horizontal="right" vertical="center" wrapText="1" readingOrder="1"/>
    </xf>
    <xf numFmtId="168" fontId="29" fillId="2" borderId="15" xfId="1" applyNumberFormat="1" applyFont="1" applyFill="1" applyBorder="1" applyAlignment="1">
      <alignment horizontal="right" vertical="center" wrapText="1" readingOrder="1"/>
    </xf>
    <xf numFmtId="168" fontId="2" fillId="0" borderId="0" xfId="1" applyNumberFormat="1" applyFont="1" applyBorder="1" applyAlignment="1">
      <alignment horizontal="right" vertical="center" wrapText="1"/>
    </xf>
    <xf numFmtId="165" fontId="13" fillId="0" borderId="0" xfId="0" applyNumberFormat="1" applyFont="1" applyAlignment="1">
      <alignment vertical="center"/>
    </xf>
    <xf numFmtId="164" fontId="13" fillId="0" borderId="0" xfId="0" applyNumberFormat="1" applyFont="1" applyAlignment="1">
      <alignment vertical="center"/>
    </xf>
    <xf numFmtId="0" fontId="2" fillId="0" borderId="0" xfId="0" applyFont="1" applyAlignment="1">
      <alignment horizontal="right" vertical="center" wrapText="1" readingOrder="1"/>
    </xf>
    <xf numFmtId="0" fontId="2" fillId="0" borderId="0" xfId="0" applyFont="1" applyAlignment="1">
      <alignment horizontal="right" vertical="center" wrapText="1"/>
    </xf>
    <xf numFmtId="0" fontId="29" fillId="2" borderId="15" xfId="0" applyFont="1" applyFill="1" applyBorder="1" applyAlignment="1">
      <alignment horizontal="right" vertical="center" wrapText="1"/>
    </xf>
    <xf numFmtId="0" fontId="2" fillId="3" borderId="0" xfId="0" applyFont="1" applyFill="1" applyAlignment="1">
      <alignment horizontal="right" vertical="center" wrapText="1"/>
    </xf>
    <xf numFmtId="9" fontId="2" fillId="0" borderId="0" xfId="2" applyFont="1" applyBorder="1" applyAlignment="1">
      <alignment horizontal="right" vertical="center" wrapText="1" readingOrder="1"/>
    </xf>
    <xf numFmtId="0" fontId="29" fillId="2" borderId="15" xfId="0" applyFont="1" applyFill="1" applyBorder="1" applyAlignment="1">
      <alignment horizontal="left" vertical="center" readingOrder="1"/>
    </xf>
    <xf numFmtId="9" fontId="2" fillId="0" borderId="0" xfId="2" applyFont="1" applyBorder="1" applyAlignment="1">
      <alignment horizontal="right" vertical="center" wrapText="1"/>
    </xf>
    <xf numFmtId="9" fontId="2" fillId="0" borderId="27" xfId="2" applyFont="1" applyBorder="1" applyAlignment="1">
      <alignment horizontal="right" vertical="center" wrapText="1" readingOrder="1"/>
    </xf>
    <xf numFmtId="0" fontId="29" fillId="2" borderId="29" xfId="0" applyFont="1" applyFill="1" applyBorder="1" applyAlignment="1">
      <alignment horizontal="left" vertical="center" readingOrder="1"/>
    </xf>
    <xf numFmtId="164" fontId="2" fillId="0" borderId="27" xfId="1" applyFont="1" applyBorder="1" applyAlignment="1">
      <alignment horizontal="right" vertical="center" wrapText="1" readingOrder="1"/>
    </xf>
    <xf numFmtId="164" fontId="2" fillId="0" borderId="0" xfId="1" applyFont="1" applyBorder="1" applyAlignment="1">
      <alignment horizontal="right" vertical="center" wrapText="1" readingOrder="1"/>
    </xf>
    <xf numFmtId="168" fontId="13" fillId="0" borderId="0" xfId="0" applyNumberFormat="1" applyFont="1" applyAlignment="1">
      <alignment vertical="center"/>
    </xf>
    <xf numFmtId="9" fontId="2" fillId="0" borderId="0" xfId="1" applyNumberFormat="1" applyFont="1" applyBorder="1" applyAlignment="1">
      <alignment horizontal="right" vertical="center" wrapText="1" readingOrder="1"/>
    </xf>
    <xf numFmtId="168" fontId="2" fillId="0" borderId="0" xfId="0" applyNumberFormat="1" applyFont="1"/>
    <xf numFmtId="168" fontId="2" fillId="0" borderId="0" xfId="0" applyNumberFormat="1" applyFont="1" applyAlignment="1">
      <alignment vertical="center"/>
    </xf>
    <xf numFmtId="164" fontId="2" fillId="0" borderId="0" xfId="0" applyNumberFormat="1" applyFont="1" applyAlignment="1">
      <alignment vertical="center"/>
    </xf>
    <xf numFmtId="9" fontId="30" fillId="0" borderId="0" xfId="0" applyNumberFormat="1" applyFont="1" applyAlignment="1">
      <alignment horizontal="center" vertical="center" wrapText="1" readingOrder="1"/>
    </xf>
    <xf numFmtId="0" fontId="25" fillId="0" borderId="0" xfId="0" applyFont="1" applyAlignment="1">
      <alignment horizontal="center" vertical="center" wrapText="1" readingOrder="1"/>
    </xf>
    <xf numFmtId="9" fontId="25" fillId="0" borderId="0" xfId="0" applyNumberFormat="1" applyFont="1" applyAlignment="1">
      <alignment horizontal="center" vertical="center" wrapText="1" readingOrder="1"/>
    </xf>
    <xf numFmtId="168" fontId="2" fillId="0" borderId="0" xfId="1" applyNumberFormat="1" applyFont="1" applyBorder="1" applyAlignment="1">
      <alignment horizontal="center" vertical="center" wrapText="1" readingOrder="1"/>
    </xf>
    <xf numFmtId="0" fontId="27" fillId="2" borderId="15" xfId="0" applyFont="1" applyFill="1" applyBorder="1" applyAlignment="1">
      <alignment horizontal="center" vertical="center" wrapText="1" readingOrder="1"/>
    </xf>
    <xf numFmtId="0" fontId="23" fillId="0" borderId="0" xfId="0" applyFont="1" applyAlignment="1">
      <alignment horizontal="center" vertical="center" wrapText="1" readingOrder="1"/>
    </xf>
    <xf numFmtId="168" fontId="29" fillId="2" borderId="15" xfId="1" applyNumberFormat="1" applyFont="1" applyFill="1" applyBorder="1" applyAlignment="1">
      <alignment horizontal="center" vertical="center" wrapText="1" readingOrder="1"/>
    </xf>
    <xf numFmtId="168" fontId="2" fillId="0" borderId="0" xfId="1" applyNumberFormat="1" applyFont="1" applyBorder="1" applyAlignment="1">
      <alignment horizontal="center" vertical="center" wrapText="1"/>
    </xf>
    <xf numFmtId="0" fontId="2" fillId="0" borderId="0" xfId="0" applyFont="1" applyAlignment="1">
      <alignment horizontal="center" vertical="center"/>
    </xf>
    <xf numFmtId="168" fontId="22" fillId="3" borderId="0" xfId="1" applyNumberFormat="1" applyFont="1" applyFill="1" applyBorder="1" applyAlignment="1">
      <alignment horizontal="center" vertical="center" wrapText="1" readingOrder="1"/>
    </xf>
    <xf numFmtId="0" fontId="24" fillId="0" borderId="0" xfId="0" applyFont="1" applyAlignment="1">
      <alignment horizontal="center" vertical="center" wrapText="1"/>
    </xf>
    <xf numFmtId="0" fontId="28" fillId="2" borderId="15" xfId="0" applyFont="1" applyFill="1" applyBorder="1" applyAlignment="1">
      <alignment horizontal="center" vertical="center" wrapText="1"/>
    </xf>
    <xf numFmtId="0" fontId="24" fillId="3" borderId="0" xfId="0" applyFont="1" applyFill="1" applyAlignment="1">
      <alignment horizontal="center" vertical="center" wrapText="1"/>
    </xf>
    <xf numFmtId="164" fontId="30" fillId="0" borderId="0" xfId="1" applyFont="1" applyBorder="1" applyAlignment="1">
      <alignment horizontal="center" vertical="center" wrapText="1" readingOrder="1"/>
    </xf>
    <xf numFmtId="164" fontId="30" fillId="0" borderId="0" xfId="1" applyFont="1" applyBorder="1" applyAlignment="1">
      <alignment vertical="center" wrapText="1" readingOrder="1"/>
    </xf>
    <xf numFmtId="0" fontId="24" fillId="0" borderId="0" xfId="0" applyFont="1" applyAlignment="1">
      <alignment horizontal="right" vertical="center" wrapText="1" readingOrder="1"/>
    </xf>
    <xf numFmtId="0" fontId="32" fillId="0" borderId="0" xfId="0" applyFont="1"/>
    <xf numFmtId="0" fontId="28" fillId="5" borderId="31" xfId="0" applyFont="1" applyFill="1" applyBorder="1" applyAlignment="1">
      <alignment wrapText="1" readingOrder="1"/>
    </xf>
    <xf numFmtId="0" fontId="28" fillId="5" borderId="31" xfId="0" applyFont="1" applyFill="1" applyBorder="1" applyAlignment="1">
      <alignment horizontal="right" wrapText="1" readingOrder="1"/>
    </xf>
    <xf numFmtId="0" fontId="28" fillId="5" borderId="30" xfId="0" applyFont="1" applyFill="1" applyBorder="1" applyAlignment="1">
      <alignment horizontal="center" wrapText="1" readingOrder="1"/>
    </xf>
    <xf numFmtId="0" fontId="19" fillId="5" borderId="30" xfId="0" applyFont="1" applyFill="1" applyBorder="1" applyAlignment="1">
      <alignment horizontal="center" wrapText="1" readingOrder="1"/>
    </xf>
    <xf numFmtId="0" fontId="28" fillId="0" borderId="30" xfId="0" applyFont="1" applyBorder="1" applyAlignment="1">
      <alignment horizontal="center" readingOrder="1"/>
    </xf>
    <xf numFmtId="0" fontId="28" fillId="0" borderId="32" xfId="0" applyFont="1" applyBorder="1" applyAlignment="1">
      <alignment horizontal="right" wrapText="1" readingOrder="1"/>
    </xf>
    <xf numFmtId="0" fontId="28" fillId="0" borderId="33" xfId="0" applyFont="1" applyBorder="1" applyAlignment="1">
      <alignment horizontal="center" readingOrder="1"/>
    </xf>
    <xf numFmtId="0" fontId="28" fillId="0" borderId="34" xfId="0" applyFont="1" applyBorder="1" applyAlignment="1">
      <alignment horizontal="right" readingOrder="1"/>
    </xf>
    <xf numFmtId="0" fontId="21" fillId="0" borderId="35" xfId="0" applyFont="1" applyBorder="1" applyAlignment="1">
      <alignment horizontal="left" vertical="center" wrapText="1" readingOrder="1"/>
    </xf>
    <xf numFmtId="168" fontId="21" fillId="0" borderId="35" xfId="0" applyNumberFormat="1" applyFont="1" applyBorder="1" applyAlignment="1">
      <alignment horizontal="right" vertical="center" wrapText="1" readingOrder="1"/>
    </xf>
    <xf numFmtId="168" fontId="20" fillId="0" borderId="35" xfId="0" applyNumberFormat="1" applyFont="1" applyBorder="1" applyAlignment="1">
      <alignment horizontal="right" vertical="center" wrapText="1" readingOrder="1"/>
    </xf>
    <xf numFmtId="166" fontId="28" fillId="0" borderId="31" xfId="3" applyNumberFormat="1" applyFont="1" applyBorder="1" applyAlignment="1">
      <alignment vertical="center" wrapText="1"/>
    </xf>
    <xf numFmtId="166" fontId="28" fillId="0" borderId="30" xfId="3" applyNumberFormat="1" applyFont="1" applyBorder="1" applyAlignment="1">
      <alignment horizontal="center" vertical="center" wrapText="1"/>
    </xf>
    <xf numFmtId="168" fontId="17" fillId="3" borderId="15" xfId="1" applyNumberFormat="1" applyFont="1" applyFill="1" applyBorder="1" applyAlignment="1">
      <alignment horizontal="center" vertical="center" wrapText="1" readingOrder="1"/>
    </xf>
    <xf numFmtId="1" fontId="25" fillId="0" borderId="0" xfId="0" applyNumberFormat="1" applyFont="1" applyAlignment="1">
      <alignment horizontal="center" vertical="center" wrapText="1" readingOrder="1"/>
    </xf>
    <xf numFmtId="168" fontId="24" fillId="2" borderId="15" xfId="1" applyNumberFormat="1" applyFont="1" applyFill="1" applyBorder="1" applyAlignment="1">
      <alignment horizontal="center" vertical="center" wrapText="1" readingOrder="1"/>
    </xf>
    <xf numFmtId="0" fontId="18" fillId="0" borderId="22" xfId="0" applyFont="1" applyBorder="1" applyAlignment="1">
      <alignment horizontal="left" vertical="center" wrapText="1" readingOrder="1"/>
    </xf>
    <xf numFmtId="168" fontId="18" fillId="0" borderId="22" xfId="0" applyNumberFormat="1" applyFont="1" applyBorder="1" applyAlignment="1">
      <alignment horizontal="right" vertical="center" wrapText="1" readingOrder="1"/>
    </xf>
    <xf numFmtId="0" fontId="21" fillId="0" borderId="35" xfId="0" applyFont="1" applyBorder="1" applyAlignment="1">
      <alignment horizontal="left" vertical="center" wrapText="1" indent="2" readingOrder="1"/>
    </xf>
    <xf numFmtId="165" fontId="25" fillId="0" borderId="0" xfId="1" applyNumberFormat="1" applyFont="1" applyFill="1" applyBorder="1" applyAlignment="1">
      <alignment horizontal="right" vertical="center" wrapText="1" readingOrder="1"/>
    </xf>
    <xf numFmtId="167" fontId="25" fillId="0" borderId="0" xfId="1" applyNumberFormat="1" applyFont="1" applyFill="1" applyBorder="1" applyAlignment="1">
      <alignment horizontal="right" vertical="center" wrapText="1" readingOrder="1"/>
    </xf>
    <xf numFmtId="164" fontId="2" fillId="0" borderId="27" xfId="1" applyFont="1" applyFill="1" applyBorder="1" applyAlignment="1">
      <alignment horizontal="right" vertical="center" wrapText="1" readingOrder="1"/>
    </xf>
    <xf numFmtId="168" fontId="25" fillId="0" borderId="0" xfId="1" applyNumberFormat="1" applyFont="1" applyFill="1" applyBorder="1" applyAlignment="1">
      <alignment horizontal="right" vertical="center" wrapText="1" readingOrder="1"/>
    </xf>
    <xf numFmtId="168" fontId="2" fillId="0" borderId="0" xfId="1" applyNumberFormat="1" applyFont="1" applyFill="1" applyBorder="1" applyAlignment="1">
      <alignment horizontal="right" vertical="center" wrapText="1" readingOrder="1"/>
    </xf>
    <xf numFmtId="168" fontId="2" fillId="0" borderId="0" xfId="1" applyNumberFormat="1" applyFont="1" applyFill="1" applyBorder="1" applyAlignment="1">
      <alignment horizontal="center" vertical="center" wrapText="1" readingOrder="1"/>
    </xf>
    <xf numFmtId="17" fontId="25" fillId="0" borderId="0" xfId="0" quotePrefix="1" applyNumberFormat="1" applyFont="1" applyAlignment="1">
      <alignment horizontal="right" vertical="center" wrapText="1" readingOrder="1"/>
    </xf>
    <xf numFmtId="0" fontId="13" fillId="0" borderId="36" xfId="0" applyFont="1" applyBorder="1" applyAlignment="1">
      <alignment horizontal="right" vertical="center"/>
    </xf>
    <xf numFmtId="0" fontId="13" fillId="0" borderId="35" xfId="0" applyFont="1" applyBorder="1" applyAlignment="1">
      <alignment vertical="center"/>
    </xf>
    <xf numFmtId="0" fontId="28" fillId="5" borderId="30" xfId="0" applyFont="1" applyFill="1" applyBorder="1" applyAlignment="1">
      <alignment horizontal="right" wrapText="1" readingOrder="1"/>
    </xf>
    <xf numFmtId="0" fontId="19" fillId="5" borderId="30" xfId="0" applyFont="1" applyFill="1" applyBorder="1" applyAlignment="1">
      <alignment horizontal="right" wrapText="1" readingOrder="1"/>
    </xf>
    <xf numFmtId="0" fontId="28" fillId="5" borderId="0" xfId="0" applyFont="1" applyFill="1" applyAlignment="1">
      <alignment vertical="center" wrapText="1" readingOrder="1"/>
    </xf>
    <xf numFmtId="0" fontId="28" fillId="5" borderId="30" xfId="0" applyFont="1" applyFill="1" applyBorder="1" applyAlignment="1">
      <alignment wrapText="1" readingOrder="1"/>
    </xf>
    <xf numFmtId="164" fontId="30" fillId="0" borderId="0" xfId="1" applyFont="1" applyBorder="1" applyAlignment="1">
      <alignment horizontal="right" vertical="center" wrapText="1" readingOrder="1"/>
    </xf>
    <xf numFmtId="0" fontId="28" fillId="5" borderId="38" xfId="0" applyFont="1" applyFill="1" applyBorder="1" applyAlignment="1">
      <alignment vertical="center" wrapText="1" readingOrder="1"/>
    </xf>
    <xf numFmtId="0" fontId="28" fillId="0" borderId="37" xfId="0" applyFont="1" applyBorder="1" applyAlignment="1">
      <alignment horizontal="center" readingOrder="1"/>
    </xf>
    <xf numFmtId="165" fontId="27" fillId="0" borderId="0" xfId="1" applyNumberFormat="1" applyFont="1" applyBorder="1" applyAlignment="1">
      <alignment horizontal="right" vertical="center" wrapText="1" readingOrder="1"/>
    </xf>
    <xf numFmtId="165" fontId="28" fillId="0" borderId="0" xfId="1" applyNumberFormat="1" applyFont="1" applyBorder="1" applyAlignment="1">
      <alignment horizontal="right" vertical="center" wrapText="1"/>
    </xf>
    <xf numFmtId="167" fontId="27" fillId="0" borderId="0" xfId="1" applyNumberFormat="1" applyFont="1" applyBorder="1" applyAlignment="1">
      <alignment horizontal="right" vertical="center" wrapText="1" readingOrder="1"/>
    </xf>
    <xf numFmtId="0" fontId="28" fillId="0" borderId="0" xfId="0" applyFont="1" applyAlignment="1">
      <alignment horizontal="right" vertical="center" wrapText="1"/>
    </xf>
    <xf numFmtId="0" fontId="28" fillId="0" borderId="20" xfId="0" applyFont="1" applyBorder="1" applyAlignment="1">
      <alignment horizontal="right" vertical="center" wrapText="1"/>
    </xf>
    <xf numFmtId="165" fontId="27" fillId="0" borderId="0" xfId="1" applyNumberFormat="1" applyFont="1" applyFill="1" applyBorder="1" applyAlignment="1">
      <alignment horizontal="right" vertical="center" wrapText="1" readingOrder="1"/>
    </xf>
    <xf numFmtId="167" fontId="27" fillId="0" borderId="0" xfId="1" applyNumberFormat="1" applyFont="1" applyFill="1" applyBorder="1" applyAlignment="1">
      <alignment horizontal="right" vertical="center" wrapText="1" readingOrder="1"/>
    </xf>
    <xf numFmtId="0" fontId="37" fillId="5" borderId="0" xfId="0" applyFont="1" applyFill="1" applyAlignment="1">
      <alignment horizontal="center" wrapText="1" readingOrder="1"/>
    </xf>
    <xf numFmtId="0" fontId="38" fillId="0" borderId="0" xfId="0" applyFont="1" applyAlignment="1">
      <alignment horizontal="center"/>
    </xf>
    <xf numFmtId="0" fontId="37" fillId="5" borderId="0" xfId="0" applyFont="1" applyFill="1" applyAlignment="1">
      <alignment wrapText="1" readingOrder="1"/>
    </xf>
    <xf numFmtId="0" fontId="38" fillId="0" borderId="0" xfId="0" applyFont="1"/>
    <xf numFmtId="0" fontId="41" fillId="0" borderId="0" xfId="7"/>
    <xf numFmtId="0" fontId="47" fillId="0" borderId="0" xfId="0" applyFont="1"/>
    <xf numFmtId="0" fontId="27" fillId="2" borderId="0" xfId="0" applyFont="1" applyFill="1" applyAlignment="1">
      <alignment horizontal="left" vertical="center" readingOrder="1"/>
    </xf>
    <xf numFmtId="0" fontId="28" fillId="2" borderId="0" xfId="0" applyFont="1" applyFill="1" applyAlignment="1">
      <alignment horizontal="right" vertical="center" wrapText="1"/>
    </xf>
    <xf numFmtId="0" fontId="25" fillId="0" borderId="0" xfId="0" applyFont="1" applyAlignment="1">
      <alignment horizontal="left" vertical="center" readingOrder="1"/>
    </xf>
    <xf numFmtId="168" fontId="20" fillId="0" borderId="0" xfId="1" applyNumberFormat="1" applyFont="1" applyBorder="1" applyAlignment="1">
      <alignment horizontal="center" vertical="center" wrapText="1" readingOrder="1"/>
    </xf>
    <xf numFmtId="168" fontId="2" fillId="0" borderId="0" xfId="1" applyNumberFormat="1" applyFont="1" applyBorder="1" applyAlignment="1">
      <alignment vertical="center" wrapText="1" readingOrder="1"/>
    </xf>
    <xf numFmtId="164" fontId="2" fillId="0" borderId="0" xfId="1" applyFont="1" applyAlignment="1">
      <alignment horizontal="right" vertical="center"/>
    </xf>
    <xf numFmtId="0" fontId="25" fillId="5" borderId="0" xfId="0" applyFont="1" applyFill="1" applyAlignment="1">
      <alignment horizontal="left" vertical="center" indent="2" readingOrder="1"/>
    </xf>
    <xf numFmtId="0" fontId="25" fillId="5" borderId="13" xfId="0" applyFont="1" applyFill="1" applyBorder="1" applyAlignment="1">
      <alignment horizontal="left" vertical="center" indent="2" readingOrder="1"/>
    </xf>
    <xf numFmtId="0" fontId="25" fillId="5" borderId="6" xfId="0" applyFont="1" applyFill="1" applyBorder="1" applyAlignment="1">
      <alignment horizontal="left" vertical="center" indent="2" readingOrder="1"/>
    </xf>
    <xf numFmtId="0" fontId="15" fillId="0" borderId="9" xfId="0" applyFont="1" applyBorder="1" applyAlignment="1">
      <alignment vertical="center"/>
    </xf>
    <xf numFmtId="0" fontId="44" fillId="0" borderId="9" xfId="0" applyFont="1" applyBorder="1"/>
    <xf numFmtId="0" fontId="0" fillId="0" borderId="9" xfId="0" applyBorder="1"/>
    <xf numFmtId="170" fontId="22" fillId="3" borderId="0" xfId="0" applyNumberFormat="1" applyFont="1" applyFill="1" applyAlignment="1">
      <alignment vertical="center" wrapText="1" readingOrder="1"/>
    </xf>
    <xf numFmtId="0" fontId="12" fillId="3" borderId="0" xfId="0" applyFont="1" applyFill="1" applyAlignment="1">
      <alignment vertical="center" wrapText="1" readingOrder="1"/>
    </xf>
    <xf numFmtId="0" fontId="44" fillId="3" borderId="0" xfId="0" applyFont="1" applyFill="1" applyAlignment="1">
      <alignment horizontal="right" vertical="center" wrapText="1"/>
    </xf>
    <xf numFmtId="168" fontId="3" fillId="3" borderId="0" xfId="1" applyNumberFormat="1" applyFont="1" applyFill="1" applyBorder="1" applyAlignment="1">
      <alignment horizontal="center" vertical="center" wrapText="1" readingOrder="1"/>
    </xf>
    <xf numFmtId="0" fontId="44" fillId="3" borderId="40" xfId="0" applyFont="1" applyFill="1" applyBorder="1" applyAlignment="1">
      <alignment horizontal="right" vertical="center" wrapText="1"/>
    </xf>
    <xf numFmtId="0" fontId="25" fillId="5" borderId="0" xfId="0" applyFont="1" applyFill="1" applyAlignment="1">
      <alignment horizontal="right" vertical="center" indent="2" readingOrder="1"/>
    </xf>
    <xf numFmtId="171" fontId="25" fillId="5" borderId="0" xfId="1" applyNumberFormat="1" applyFont="1" applyFill="1" applyBorder="1" applyAlignment="1">
      <alignment horizontal="right" vertical="center" indent="2" readingOrder="1"/>
    </xf>
    <xf numFmtId="172" fontId="25" fillId="5" borderId="0" xfId="0" applyNumberFormat="1" applyFont="1" applyFill="1" applyAlignment="1">
      <alignment horizontal="right" vertical="center" indent="2" readingOrder="1"/>
    </xf>
    <xf numFmtId="0" fontId="28" fillId="0" borderId="13" xfId="0" applyFont="1" applyBorder="1" applyAlignment="1">
      <alignment horizontal="right" wrapText="1" readingOrder="1"/>
    </xf>
    <xf numFmtId="0" fontId="28" fillId="5" borderId="13" xfId="0" applyFont="1" applyFill="1" applyBorder="1" applyAlignment="1">
      <alignment horizontal="left" wrapText="1" readingOrder="1"/>
    </xf>
    <xf numFmtId="0" fontId="22" fillId="3" borderId="41" xfId="0" applyFont="1" applyFill="1" applyBorder="1" applyAlignment="1">
      <alignment vertical="center" wrapText="1" readingOrder="1"/>
    </xf>
    <xf numFmtId="0" fontId="27" fillId="2" borderId="21" xfId="0" applyFont="1" applyFill="1" applyBorder="1" applyAlignment="1">
      <alignment horizontal="right" vertical="center" readingOrder="1"/>
    </xf>
    <xf numFmtId="168" fontId="20" fillId="0" borderId="0" xfId="1" applyNumberFormat="1" applyFont="1" applyBorder="1" applyAlignment="1">
      <alignment vertical="center" wrapText="1" readingOrder="1"/>
    </xf>
    <xf numFmtId="0" fontId="51" fillId="0" borderId="0" xfId="0" applyFont="1" applyAlignment="1">
      <alignment horizontal="left" vertical="center" readingOrder="1"/>
    </xf>
    <xf numFmtId="0" fontId="25" fillId="5" borderId="6" xfId="0" applyFont="1" applyFill="1" applyBorder="1" applyAlignment="1">
      <alignment horizontal="right" vertical="center" indent="2" readingOrder="1"/>
    </xf>
    <xf numFmtId="171" fontId="25" fillId="5" borderId="6" xfId="1" applyNumberFormat="1" applyFont="1" applyFill="1" applyBorder="1" applyAlignment="1">
      <alignment horizontal="right" vertical="center" indent="2" readingOrder="1"/>
    </xf>
    <xf numFmtId="0" fontId="25" fillId="5" borderId="13" xfId="0" applyFont="1" applyFill="1" applyBorder="1" applyAlignment="1">
      <alignment horizontal="right" vertical="center" indent="2" readingOrder="1"/>
    </xf>
    <xf numFmtId="171" fontId="25" fillId="5" borderId="13" xfId="1" applyNumberFormat="1" applyFont="1" applyFill="1" applyBorder="1" applyAlignment="1">
      <alignment horizontal="right" vertical="center" indent="2" readingOrder="1"/>
    </xf>
    <xf numFmtId="172" fontId="25" fillId="5" borderId="6" xfId="0" applyNumberFormat="1" applyFont="1" applyFill="1" applyBorder="1" applyAlignment="1">
      <alignment horizontal="right" vertical="center" indent="2" readingOrder="1"/>
    </xf>
    <xf numFmtId="172" fontId="25" fillId="5" borderId="13" xfId="0" applyNumberFormat="1" applyFont="1" applyFill="1" applyBorder="1" applyAlignment="1">
      <alignment horizontal="right" vertical="center" indent="2" readingOrder="1"/>
    </xf>
    <xf numFmtId="0" fontId="25" fillId="5" borderId="6" xfId="0" quotePrefix="1" applyFont="1" applyFill="1" applyBorder="1" applyAlignment="1">
      <alignment horizontal="right" vertical="center" readingOrder="1"/>
    </xf>
    <xf numFmtId="0" fontId="25" fillId="5" borderId="6" xfId="0" applyFont="1" applyFill="1" applyBorder="1" applyAlignment="1">
      <alignment horizontal="right" vertical="center" readingOrder="1"/>
    </xf>
    <xf numFmtId="0" fontId="25" fillId="5" borderId="13" xfId="0" applyFont="1" applyFill="1" applyBorder="1" applyAlignment="1">
      <alignment horizontal="right" vertical="center" readingOrder="1"/>
    </xf>
    <xf numFmtId="0" fontId="25" fillId="5" borderId="0" xfId="0" applyFont="1" applyFill="1" applyAlignment="1">
      <alignment horizontal="right" vertical="center" readingOrder="1"/>
    </xf>
    <xf numFmtId="0" fontId="28" fillId="5" borderId="0" xfId="0" applyFont="1" applyFill="1" applyAlignment="1">
      <alignment horizontal="right" wrapText="1" readingOrder="1"/>
    </xf>
    <xf numFmtId="15" fontId="28" fillId="5" borderId="0" xfId="0" applyNumberFormat="1" applyFont="1" applyFill="1" applyAlignment="1">
      <alignment horizontal="right" wrapText="1" readingOrder="1"/>
    </xf>
    <xf numFmtId="0" fontId="28" fillId="0" borderId="33" xfId="0" applyFont="1" applyBorder="1" applyAlignment="1">
      <alignment horizontal="right" readingOrder="1"/>
    </xf>
    <xf numFmtId="0" fontId="28" fillId="0" borderId="37" xfId="0" applyFont="1" applyBorder="1" applyAlignment="1">
      <alignment horizontal="right" readingOrder="1"/>
    </xf>
    <xf numFmtId="0" fontId="28" fillId="0" borderId="30" xfId="0" applyFont="1" applyBorder="1" applyAlignment="1">
      <alignment horizontal="right" wrapText="1" readingOrder="1"/>
    </xf>
    <xf numFmtId="0" fontId="29" fillId="2" borderId="29" xfId="0" applyFont="1" applyFill="1" applyBorder="1" applyAlignment="1">
      <alignment horizontal="right" vertical="center" readingOrder="1"/>
    </xf>
    <xf numFmtId="170" fontId="27" fillId="2" borderId="15" xfId="0" applyNumberFormat="1" applyFont="1" applyFill="1" applyBorder="1" applyAlignment="1">
      <alignment horizontal="right" vertical="center" wrapText="1" readingOrder="1"/>
    </xf>
    <xf numFmtId="0" fontId="28" fillId="5" borderId="30" xfId="0" applyFont="1" applyFill="1" applyBorder="1" applyAlignment="1">
      <alignment horizontal="left" wrapText="1" readingOrder="1"/>
    </xf>
    <xf numFmtId="0" fontId="24" fillId="0" borderId="0" xfId="0" applyFont="1" applyAlignment="1">
      <alignment horizontal="left" vertical="center" wrapText="1"/>
    </xf>
    <xf numFmtId="166" fontId="28" fillId="0" borderId="30" xfId="3" applyNumberFormat="1" applyFont="1" applyBorder="1" applyAlignment="1">
      <alignment horizontal="right" vertical="center" wrapText="1"/>
    </xf>
    <xf numFmtId="166" fontId="28" fillId="0" borderId="33" xfId="3" applyNumberFormat="1" applyFont="1" applyBorder="1" applyAlignment="1">
      <alignment horizontal="right" vertical="center" wrapText="1"/>
    </xf>
    <xf numFmtId="166" fontId="28" fillId="0" borderId="37" xfId="3" applyNumberFormat="1" applyFont="1" applyBorder="1" applyAlignment="1">
      <alignment horizontal="right" vertical="center" wrapText="1"/>
    </xf>
    <xf numFmtId="166" fontId="28" fillId="0" borderId="31" xfId="3" applyNumberFormat="1" applyFont="1" applyBorder="1" applyAlignment="1">
      <alignment horizontal="left" vertical="center" wrapText="1"/>
    </xf>
    <xf numFmtId="166" fontId="17" fillId="3" borderId="17" xfId="3" applyNumberFormat="1" applyFont="1" applyFill="1" applyBorder="1" applyAlignment="1">
      <alignment horizontal="center" vertical="center" wrapText="1"/>
    </xf>
    <xf numFmtId="166" fontId="17" fillId="3" borderId="18" xfId="3" applyNumberFormat="1" applyFont="1" applyFill="1" applyBorder="1" applyAlignment="1">
      <alignment horizontal="center" vertical="center" wrapText="1"/>
    </xf>
    <xf numFmtId="166" fontId="28" fillId="0" borderId="17" xfId="3" applyNumberFormat="1" applyFont="1" applyBorder="1" applyAlignment="1">
      <alignment horizontal="center" vertical="center" wrapText="1"/>
    </xf>
    <xf numFmtId="166" fontId="28" fillId="0" borderId="18" xfId="3" applyNumberFormat="1" applyFont="1" applyBorder="1" applyAlignment="1">
      <alignment horizontal="center" vertical="center" wrapText="1"/>
    </xf>
    <xf numFmtId="166" fontId="37" fillId="0" borderId="0" xfId="3" applyNumberFormat="1" applyFont="1" applyAlignment="1">
      <alignment horizontal="center" wrapText="1"/>
    </xf>
    <xf numFmtId="0" fontId="39" fillId="5" borderId="0" xfId="0" applyFont="1" applyFill="1" applyAlignment="1">
      <alignment horizontal="center" wrapText="1" readingOrder="1"/>
    </xf>
    <xf numFmtId="0" fontId="28" fillId="5" borderId="16" xfId="0" applyFont="1" applyFill="1" applyBorder="1" applyAlignment="1">
      <alignment horizontal="center" vertical="center" readingOrder="1"/>
    </xf>
    <xf numFmtId="166" fontId="37" fillId="5" borderId="0" xfId="3" applyNumberFormat="1" applyFont="1" applyFill="1" applyAlignment="1">
      <alignment horizontal="center" wrapText="1"/>
    </xf>
    <xf numFmtId="168" fontId="2" fillId="0" borderId="0" xfId="1" applyNumberFormat="1" applyFont="1" applyBorder="1" applyAlignment="1">
      <alignment horizontal="right" vertical="center" wrapText="1" readingOrder="1"/>
    </xf>
    <xf numFmtId="0" fontId="2" fillId="0" borderId="0" xfId="0" applyFont="1" applyAlignment="1">
      <alignment vertical="top" wrapText="1"/>
    </xf>
    <xf numFmtId="17" fontId="25" fillId="0" borderId="0" xfId="0" applyNumberFormat="1" applyFont="1" applyAlignment="1">
      <alignment horizontal="right" vertical="center" wrapText="1" readingOrder="1"/>
    </xf>
    <xf numFmtId="168" fontId="2" fillId="0" borderId="0" xfId="1" applyNumberFormat="1" applyFont="1" applyBorder="1" applyAlignment="1">
      <alignment horizontal="center" vertical="center" wrapText="1" readingOrder="1"/>
    </xf>
    <xf numFmtId="168" fontId="20" fillId="0" borderId="0" xfId="1" applyNumberFormat="1" applyFont="1" applyBorder="1" applyAlignment="1">
      <alignment horizontal="right" vertical="center" wrapText="1" readingOrder="1"/>
    </xf>
    <xf numFmtId="9" fontId="25" fillId="0" borderId="0" xfId="0" applyNumberFormat="1" applyFont="1" applyAlignment="1">
      <alignment horizontal="center" vertical="center" wrapText="1" readingOrder="1"/>
    </xf>
    <xf numFmtId="0" fontId="25" fillId="0" borderId="0" xfId="0" applyFont="1" applyAlignment="1">
      <alignment horizontal="center" vertical="center" wrapText="1" readingOrder="1"/>
    </xf>
    <xf numFmtId="0" fontId="24" fillId="0" borderId="0" xfId="0" applyFont="1" applyAlignment="1">
      <alignment horizontal="right" vertical="center" wrapText="1" readingOrder="1"/>
    </xf>
    <xf numFmtId="168" fontId="20" fillId="0" borderId="21" xfId="1" applyNumberFormat="1" applyFont="1" applyBorder="1" applyAlignment="1">
      <alignment horizontal="right" vertical="center" wrapText="1" readingOrder="1"/>
    </xf>
    <xf numFmtId="0" fontId="13" fillId="0" borderId="0" xfId="0" applyFont="1" applyAlignment="1">
      <alignment vertical="top" wrapText="1"/>
    </xf>
    <xf numFmtId="0" fontId="28" fillId="0" borderId="16" xfId="0" applyFont="1" applyBorder="1" applyAlignment="1">
      <alignment horizontal="center" vertical="center" readingOrder="1"/>
    </xf>
    <xf numFmtId="0" fontId="3" fillId="4" borderId="7" xfId="0" applyFont="1" applyFill="1" applyBorder="1" applyAlignment="1">
      <alignment horizontal="right" vertical="center" wrapText="1" readingOrder="1"/>
    </xf>
    <xf numFmtId="0" fontId="3" fillId="4" borderId="9" xfId="0" applyFont="1" applyFill="1" applyBorder="1" applyAlignment="1">
      <alignment horizontal="right" vertical="center" wrapText="1" readingOrder="1"/>
    </xf>
    <xf numFmtId="0" fontId="3" fillId="4" borderId="6" xfId="0" applyFont="1" applyFill="1" applyBorder="1" applyAlignment="1">
      <alignment horizontal="right" vertical="center" wrapText="1" readingOrder="1"/>
    </xf>
    <xf numFmtId="0" fontId="3" fillId="4" borderId="0" xfId="0" applyFont="1" applyFill="1" applyAlignment="1">
      <alignment horizontal="right" vertical="center" wrapText="1" readingOrder="1"/>
    </xf>
    <xf numFmtId="0" fontId="3" fillId="4" borderId="5" xfId="0" applyFont="1" applyFill="1" applyBorder="1" applyAlignment="1">
      <alignment horizontal="left" vertical="center" wrapText="1" readingOrder="1"/>
    </xf>
    <xf numFmtId="0" fontId="3" fillId="4" borderId="8" xfId="0" applyFont="1" applyFill="1" applyBorder="1" applyAlignment="1">
      <alignment horizontal="left" vertical="center" wrapText="1" readingOrder="1"/>
    </xf>
    <xf numFmtId="171" fontId="25" fillId="5" borderId="0" xfId="1" applyNumberFormat="1" applyFont="1" applyFill="1" applyBorder="1" applyAlignment="1">
      <alignment horizontal="center" vertical="center" readingOrder="1"/>
    </xf>
    <xf numFmtId="171" fontId="25" fillId="5" borderId="13" xfId="1" applyNumberFormat="1" applyFont="1" applyFill="1" applyBorder="1" applyAlignment="1">
      <alignment horizontal="center" vertical="center" readingOrder="1"/>
    </xf>
    <xf numFmtId="171" fontId="25" fillId="5" borderId="6" xfId="1" applyNumberFormat="1" applyFont="1" applyFill="1" applyBorder="1" applyAlignment="1">
      <alignment horizontal="center" vertical="center" readingOrder="1"/>
    </xf>
    <xf numFmtId="0" fontId="25" fillId="5" borderId="6" xfId="0" applyFont="1" applyFill="1" applyBorder="1" applyAlignment="1">
      <alignment horizontal="right" vertical="center" readingOrder="1"/>
    </xf>
    <xf numFmtId="0" fontId="25" fillId="5" borderId="0" xfId="0" applyFont="1" applyFill="1" applyAlignment="1">
      <alignment horizontal="right" vertical="center" readingOrder="1"/>
    </xf>
    <xf numFmtId="0" fontId="25" fillId="5" borderId="0" xfId="0" applyFont="1" applyFill="1" applyAlignment="1">
      <alignment horizontal="left" vertical="center" indent="6" readingOrder="1"/>
    </xf>
    <xf numFmtId="0" fontId="25" fillId="5" borderId="0" xfId="0" applyFont="1" applyFill="1" applyAlignment="1">
      <alignment horizontal="left" vertical="center" indent="5" readingOrder="1"/>
    </xf>
    <xf numFmtId="0" fontId="25" fillId="5" borderId="13" xfId="0" applyFont="1" applyFill="1" applyBorder="1" applyAlignment="1">
      <alignment horizontal="right" vertical="center" readingOrder="1"/>
    </xf>
    <xf numFmtId="0" fontId="25" fillId="5" borderId="0" xfId="0" applyFont="1" applyFill="1" applyAlignment="1">
      <alignment horizontal="left" vertical="center" indent="3" readingOrder="1"/>
    </xf>
    <xf numFmtId="172" fontId="25" fillId="5" borderId="0" xfId="0" applyNumberFormat="1" applyFont="1" applyFill="1" applyAlignment="1">
      <alignment horizontal="left" vertical="center" indent="5" readingOrder="1"/>
    </xf>
    <xf numFmtId="0" fontId="25" fillId="5" borderId="0" xfId="0" applyFont="1" applyFill="1" applyAlignment="1">
      <alignment horizontal="left" vertical="center" indent="2" readingOrder="1"/>
    </xf>
    <xf numFmtId="0" fontId="25" fillId="5" borderId="6" xfId="0" applyFont="1" applyFill="1" applyBorder="1" applyAlignment="1">
      <alignment horizontal="right" vertical="center" indent="2" readingOrder="1"/>
    </xf>
    <xf numFmtId="0" fontId="25" fillId="5" borderId="0" xfId="0" applyFont="1" applyFill="1" applyAlignment="1">
      <alignment horizontal="right" vertical="center" indent="2" readingOrder="1"/>
    </xf>
    <xf numFmtId="0" fontId="25" fillId="5" borderId="13" xfId="0" applyFont="1" applyFill="1" applyBorder="1" applyAlignment="1">
      <alignment horizontal="right" vertical="center" indent="2" readingOrder="1"/>
    </xf>
    <xf numFmtId="173" fontId="25" fillId="5" borderId="6" xfId="1" applyNumberFormat="1" applyFont="1" applyFill="1" applyBorder="1" applyAlignment="1">
      <alignment horizontal="center" vertical="center" wrapText="1" readingOrder="1"/>
    </xf>
    <xf numFmtId="173" fontId="25" fillId="5" borderId="0" xfId="1" applyNumberFormat="1" applyFont="1" applyFill="1" applyBorder="1" applyAlignment="1">
      <alignment horizontal="center" vertical="center" wrapText="1" readingOrder="1"/>
    </xf>
    <xf numFmtId="173" fontId="25" fillId="5" borderId="13" xfId="1" applyNumberFormat="1" applyFont="1" applyFill="1" applyBorder="1" applyAlignment="1">
      <alignment horizontal="center" vertical="center" wrapText="1" readingOrder="1"/>
    </xf>
    <xf numFmtId="173" fontId="25" fillId="5" borderId="0" xfId="1" applyNumberFormat="1" applyFont="1" applyFill="1" applyBorder="1" applyAlignment="1">
      <alignment horizontal="right" vertical="center" wrapText="1" readingOrder="1"/>
    </xf>
    <xf numFmtId="0" fontId="28" fillId="5" borderId="0" xfId="0" applyFont="1" applyFill="1" applyAlignment="1">
      <alignment horizontal="center" readingOrder="1"/>
    </xf>
    <xf numFmtId="0" fontId="28" fillId="5" borderId="0" xfId="0" applyFont="1" applyFill="1" applyAlignment="1">
      <alignment horizontal="right" wrapText="1" readingOrder="1"/>
    </xf>
    <xf numFmtId="0" fontId="28" fillId="5" borderId="13" xfId="0" applyFont="1" applyFill="1" applyBorder="1" applyAlignment="1">
      <alignment horizontal="right" wrapText="1" readingOrder="1"/>
    </xf>
    <xf numFmtId="0" fontId="25" fillId="5" borderId="6" xfId="0" applyFont="1" applyFill="1" applyBorder="1" applyAlignment="1">
      <alignment horizontal="left" vertical="center" indent="2" readingOrder="1"/>
    </xf>
    <xf numFmtId="0" fontId="25" fillId="5" borderId="13" xfId="0" applyFont="1" applyFill="1" applyBorder="1" applyAlignment="1">
      <alignment horizontal="left" vertical="center" indent="2" readingOrder="1"/>
    </xf>
    <xf numFmtId="0" fontId="25" fillId="5" borderId="6" xfId="0" applyFont="1" applyFill="1" applyBorder="1" applyAlignment="1">
      <alignment horizontal="left" vertical="center" indent="6" readingOrder="1"/>
    </xf>
    <xf numFmtId="0" fontId="25" fillId="5" borderId="13" xfId="0" applyFont="1" applyFill="1" applyBorder="1" applyAlignment="1">
      <alignment horizontal="left" vertical="center" indent="6" readingOrder="1"/>
    </xf>
    <xf numFmtId="0" fontId="25" fillId="5" borderId="6" xfId="0" applyFont="1" applyFill="1" applyBorder="1" applyAlignment="1">
      <alignment horizontal="left" vertical="center" indent="5" readingOrder="1"/>
    </xf>
    <xf numFmtId="0" fontId="25" fillId="5" borderId="13" xfId="0" applyFont="1" applyFill="1" applyBorder="1" applyAlignment="1">
      <alignment horizontal="left" vertical="center" indent="5" readingOrder="1"/>
    </xf>
    <xf numFmtId="170" fontId="43" fillId="0" borderId="39" xfId="7" applyNumberFormat="1" applyFont="1" applyBorder="1" applyAlignment="1">
      <alignment horizontal="right" vertical="center" wrapText="1"/>
    </xf>
    <xf numFmtId="0" fontId="45" fillId="0" borderId="0" xfId="0" applyFont="1" applyAlignment="1">
      <alignment horizontal="left" vertical="top" wrapText="1"/>
    </xf>
    <xf numFmtId="0" fontId="44" fillId="0" borderId="0" xfId="0" applyFont="1" applyAlignment="1">
      <alignment horizontal="left"/>
    </xf>
    <xf numFmtId="0" fontId="44" fillId="0" borderId="0" xfId="0" applyFont="1" applyAlignment="1">
      <alignment horizontal="left" wrapText="1"/>
    </xf>
    <xf numFmtId="0" fontId="25" fillId="5" borderId="6" xfId="0" applyFont="1" applyFill="1" applyBorder="1" applyAlignment="1">
      <alignment horizontal="left" vertical="center" readingOrder="1"/>
    </xf>
    <xf numFmtId="0" fontId="25" fillId="5" borderId="0" xfId="0" applyFont="1" applyFill="1" applyAlignment="1">
      <alignment horizontal="left" vertical="center" readingOrder="1"/>
    </xf>
    <xf numFmtId="0" fontId="25" fillId="5" borderId="13" xfId="0" applyFont="1" applyFill="1" applyBorder="1" applyAlignment="1">
      <alignment horizontal="left" vertical="center" readingOrder="1"/>
    </xf>
    <xf numFmtId="0" fontId="50" fillId="0" borderId="0" xfId="7" quotePrefix="1" applyFont="1" applyAlignment="1">
      <alignment horizontal="right" vertical="center" wrapText="1"/>
    </xf>
    <xf numFmtId="0" fontId="50" fillId="0" borderId="13" xfId="7" applyFont="1" applyBorder="1" applyAlignment="1">
      <alignment horizontal="right" vertical="center" wrapText="1"/>
    </xf>
    <xf numFmtId="166" fontId="37" fillId="5" borderId="0" xfId="3" applyNumberFormat="1" applyFont="1" applyFill="1" applyAlignment="1">
      <alignment wrapText="1"/>
    </xf>
  </cellXfs>
  <cellStyles count="8">
    <cellStyle name="Comma" xfId="1" builtinId="3"/>
    <cellStyle name="Comma 2" xfId="6" xr:uid="{18AE533D-C613-4C27-90E0-539FBBC5F7A2}"/>
    <cellStyle name="Comma 4" xfId="5" xr:uid="{DA32E770-4765-434C-A247-9B765B79FAE0}"/>
    <cellStyle name="Normal" xfId="0" builtinId="0"/>
    <cellStyle name="Normal 2" xfId="3" xr:uid="{4DAD799E-32FA-4CDA-9DBD-9C4698E2A925}"/>
    <cellStyle name="Normal 2 3" xfId="7" xr:uid="{AE09E88C-3CA1-4BE0-8944-1EF19FA7AE79}"/>
    <cellStyle name="Normal 4" xfId="4" xr:uid="{6AE608C4-E62A-4AEE-9987-D2082E951C13}"/>
    <cellStyle name="Percent" xfId="2" builtinId="5"/>
  </cellStyles>
  <dxfs count="0"/>
  <tableStyles count="0" defaultTableStyle="TableStyleMedium2" defaultPivotStyle="PivotStyleLight16"/>
  <colors>
    <mruColors>
      <color rgb="FF3397CF"/>
      <color rgb="FF33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297056</xdr:colOff>
      <xdr:row>47</xdr:row>
      <xdr:rowOff>154530</xdr:rowOff>
    </xdr:to>
    <xdr:pic>
      <xdr:nvPicPr>
        <xdr:cNvPr id="2" name="Picture 1">
          <a:extLst>
            <a:ext uri="{FF2B5EF4-FFF2-40B4-BE49-F238E27FC236}">
              <a16:creationId xmlns:a16="http://schemas.microsoft.com/office/drawing/2014/main" id="{E64557D3-2DD0-169A-C43C-69C5671106C2}"/>
            </a:ext>
          </a:extLst>
        </xdr:cNvPr>
        <xdr:cNvPicPr>
          <a:picLocks noChangeAspect="1"/>
        </xdr:cNvPicPr>
      </xdr:nvPicPr>
      <xdr:blipFill>
        <a:blip xmlns:r="http://schemas.openxmlformats.org/officeDocument/2006/relationships" r:embed="rId1"/>
        <a:stretch>
          <a:fillRect/>
        </a:stretch>
      </xdr:blipFill>
      <xdr:spPr>
        <a:xfrm>
          <a:off x="0" y="0"/>
          <a:ext cx="11155556" cy="8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9</xdr:row>
      <xdr:rowOff>76200</xdr:rowOff>
    </xdr:from>
    <xdr:to>
      <xdr:col>4</xdr:col>
      <xdr:colOff>85725</xdr:colOff>
      <xdr:row>11</xdr:row>
      <xdr:rowOff>152400</xdr:rowOff>
    </xdr:to>
    <xdr:sp macro="" textlink="">
      <xdr:nvSpPr>
        <xdr:cNvPr id="4" name="Right Brace 3">
          <a:extLst>
            <a:ext uri="{FF2B5EF4-FFF2-40B4-BE49-F238E27FC236}">
              <a16:creationId xmlns:a16="http://schemas.microsoft.com/office/drawing/2014/main" id="{DE0B14AB-BD86-4B46-9969-C78163C9B25B}"/>
            </a:ext>
          </a:extLst>
        </xdr:cNvPr>
        <xdr:cNvSpPr/>
      </xdr:nvSpPr>
      <xdr:spPr>
        <a:xfrm>
          <a:off x="3181350" y="2524125"/>
          <a:ext cx="666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28575</xdr:colOff>
      <xdr:row>6</xdr:row>
      <xdr:rowOff>95250</xdr:rowOff>
    </xdr:from>
    <xdr:to>
      <xdr:col>4</xdr:col>
      <xdr:colOff>95250</xdr:colOff>
      <xdr:row>8</xdr:row>
      <xdr:rowOff>171450</xdr:rowOff>
    </xdr:to>
    <xdr:sp macro="" textlink="">
      <xdr:nvSpPr>
        <xdr:cNvPr id="5" name="Right Brace 4">
          <a:extLst>
            <a:ext uri="{FF2B5EF4-FFF2-40B4-BE49-F238E27FC236}">
              <a16:creationId xmlns:a16="http://schemas.microsoft.com/office/drawing/2014/main" id="{350C318C-514A-444D-B335-B0E14E0A25F7}"/>
            </a:ext>
          </a:extLst>
        </xdr:cNvPr>
        <xdr:cNvSpPr/>
      </xdr:nvSpPr>
      <xdr:spPr>
        <a:xfrm>
          <a:off x="3190875" y="1828800"/>
          <a:ext cx="666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9525</xdr:colOff>
      <xdr:row>12</xdr:row>
      <xdr:rowOff>9525</xdr:rowOff>
    </xdr:from>
    <xdr:to>
      <xdr:col>4</xdr:col>
      <xdr:colOff>76200</xdr:colOff>
      <xdr:row>14</xdr:row>
      <xdr:rowOff>85725</xdr:rowOff>
    </xdr:to>
    <xdr:sp macro="" textlink="">
      <xdr:nvSpPr>
        <xdr:cNvPr id="6" name="Right Brace 5">
          <a:extLst>
            <a:ext uri="{FF2B5EF4-FFF2-40B4-BE49-F238E27FC236}">
              <a16:creationId xmlns:a16="http://schemas.microsoft.com/office/drawing/2014/main" id="{117D0AD6-5B4D-4FA0-B793-F753283F4AD0}"/>
            </a:ext>
          </a:extLst>
        </xdr:cNvPr>
        <xdr:cNvSpPr/>
      </xdr:nvSpPr>
      <xdr:spPr>
        <a:xfrm>
          <a:off x="3171825" y="3114675"/>
          <a:ext cx="666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nanceTeam/Shared%20Documents/General/Finance/Year%20End%20Accounts/Data%20Pack%20-%20Live/March%202022/Mar%202022/Mar%2022%20Datapack%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P_BRIDGE"/>
      <sheetName val="FE_BRIDGE"/>
      <sheetName val="Credit"/>
    </sheetNames>
    <sheetDataSet>
      <sheetData sheetId="0" refreshError="1">
        <row r="8">
          <cell r="D8" t="str">
            <v>Realisation</v>
          </cell>
          <cell r="E8" t="str">
            <v>EUR</v>
          </cell>
        </row>
        <row r="9">
          <cell r="E9" t="str">
            <v>EUR</v>
          </cell>
          <cell r="F9">
            <v>1619</v>
          </cell>
          <cell r="AK9">
            <v>25</v>
          </cell>
        </row>
        <row r="10">
          <cell r="D10" t="str">
            <v>Realisation</v>
          </cell>
          <cell r="E10" t="str">
            <v>USD</v>
          </cell>
          <cell r="F10">
            <v>290</v>
          </cell>
          <cell r="I10">
            <v>44256</v>
          </cell>
        </row>
        <row r="11">
          <cell r="E11" t="str">
            <v>GBP</v>
          </cell>
          <cell r="F11">
            <v>570</v>
          </cell>
        </row>
        <row r="12">
          <cell r="E12" t="str">
            <v>EUR</v>
          </cell>
          <cell r="F12">
            <v>3642</v>
          </cell>
        </row>
        <row r="13">
          <cell r="D13" t="str">
            <v>Investing</v>
          </cell>
          <cell r="E13" t="str">
            <v>USD</v>
          </cell>
          <cell r="F13">
            <v>590</v>
          </cell>
        </row>
        <row r="14">
          <cell r="E14" t="str">
            <v>GBP</v>
          </cell>
          <cell r="F14">
            <v>664</v>
          </cell>
        </row>
        <row r="19">
          <cell r="E19" t="str">
            <v>EUR</v>
          </cell>
          <cell r="X19" t="str">
            <v>20% of 5%</v>
          </cell>
          <cell r="Y19">
            <v>0.08</v>
          </cell>
        </row>
        <row r="20">
          <cell r="E20" t="str">
            <v>EUR</v>
          </cell>
          <cell r="X20" t="str">
            <v>20% of 20%</v>
          </cell>
          <cell r="Y20">
            <v>0.08</v>
          </cell>
        </row>
        <row r="21">
          <cell r="E21" t="str">
            <v>EUR</v>
          </cell>
          <cell r="X21" t="str">
            <v>20% of 20%</v>
          </cell>
          <cell r="Y21">
            <v>0.08</v>
          </cell>
        </row>
        <row r="22">
          <cell r="E22" t="str">
            <v>EUR</v>
          </cell>
          <cell r="X22" t="str">
            <v>20% of 20%</v>
          </cell>
          <cell r="Y22">
            <v>0.08</v>
          </cell>
        </row>
        <row r="23">
          <cell r="E23" t="str">
            <v>EUR</v>
          </cell>
          <cell r="X23" t="str">
            <v>20% of 20%</v>
          </cell>
          <cell r="Y23">
            <v>0.08</v>
          </cell>
        </row>
        <row r="24">
          <cell r="E24" t="str">
            <v>EUR</v>
          </cell>
          <cell r="X24" t="str">
            <v>20% of 20%</v>
          </cell>
          <cell r="Y24">
            <v>0.08</v>
          </cell>
        </row>
        <row r="29">
          <cell r="E29" t="str">
            <v>USD</v>
          </cell>
          <cell r="X29">
            <v>0.2</v>
          </cell>
          <cell r="Y29">
            <v>0.08</v>
          </cell>
        </row>
        <row r="30">
          <cell r="E30" t="str">
            <v>USD</v>
          </cell>
          <cell r="X30">
            <v>0.2</v>
          </cell>
          <cell r="Y30">
            <v>7.0000000000000007E-2</v>
          </cell>
        </row>
        <row r="31">
          <cell r="E31" t="str">
            <v>USD</v>
          </cell>
          <cell r="X31">
            <v>0.2</v>
          </cell>
          <cell r="Y31">
            <v>7.0000000000000007E-2</v>
          </cell>
        </row>
        <row r="32">
          <cell r="E32" t="str">
            <v>JPY</v>
          </cell>
        </row>
        <row r="36">
          <cell r="E36" t="str">
            <v>USD</v>
          </cell>
          <cell r="X36" t="str">
            <v>20% of 20%</v>
          </cell>
          <cell r="Y36">
            <v>0.08</v>
          </cell>
        </row>
        <row r="37">
          <cell r="E37" t="str">
            <v>USD</v>
          </cell>
          <cell r="X37" t="str">
            <v>20% of 20%</v>
          </cell>
        </row>
        <row r="42">
          <cell r="E42" t="str">
            <v>USD</v>
          </cell>
          <cell r="X42" t="str">
            <v>20% of 12.5%</v>
          </cell>
          <cell r="Y42">
            <v>0.08</v>
          </cell>
        </row>
        <row r="43">
          <cell r="E43" t="str">
            <v>USD</v>
          </cell>
          <cell r="X43" t="str">
            <v>20% of 15% / 20%</v>
          </cell>
          <cell r="Y43" t="str">
            <v>8% / 20%</v>
          </cell>
        </row>
        <row r="44">
          <cell r="E44" t="str">
            <v>USD</v>
          </cell>
          <cell r="X44" t="str">
            <v>20% of 15% / 20%</v>
          </cell>
          <cell r="Y44" t="str">
            <v>8% / 20%</v>
          </cell>
        </row>
        <row r="50">
          <cell r="D50" t="str">
            <v>Realisation</v>
          </cell>
          <cell r="E50" t="str">
            <v>GBP</v>
          </cell>
          <cell r="H50">
            <v>41306</v>
          </cell>
          <cell r="AC50">
            <v>6.6326087399999949</v>
          </cell>
          <cell r="AK50">
            <v>10</v>
          </cell>
        </row>
        <row r="51">
          <cell r="D51" t="str">
            <v>Realisation</v>
          </cell>
          <cell r="E51" t="str">
            <v>GBP</v>
          </cell>
          <cell r="F51">
            <v>397</v>
          </cell>
          <cell r="H51">
            <v>41671</v>
          </cell>
          <cell r="I51">
            <v>42095</v>
          </cell>
          <cell r="K51">
            <v>397</v>
          </cell>
          <cell r="W51" t="str">
            <v>Invested</v>
          </cell>
        </row>
        <row r="52">
          <cell r="D52" t="str">
            <v>Realisation</v>
          </cell>
          <cell r="E52" t="str">
            <v>GBP</v>
          </cell>
          <cell r="F52">
            <v>360</v>
          </cell>
          <cell r="H52">
            <v>42036</v>
          </cell>
          <cell r="I52">
            <v>42401</v>
          </cell>
          <cell r="K52">
            <v>354</v>
          </cell>
          <cell r="W52" t="str">
            <v>Invested</v>
          </cell>
        </row>
        <row r="53">
          <cell r="D53" t="str">
            <v>Realisation</v>
          </cell>
          <cell r="E53" t="str">
            <v>GBP</v>
          </cell>
          <cell r="F53">
            <v>437</v>
          </cell>
          <cell r="H53">
            <v>42948</v>
          </cell>
          <cell r="I53">
            <v>43678</v>
          </cell>
          <cell r="K53">
            <v>449</v>
          </cell>
          <cell r="W53" t="str">
            <v>Invested</v>
          </cell>
        </row>
        <row r="54">
          <cell r="D54" t="str">
            <v>Realisation</v>
          </cell>
          <cell r="E54" t="str">
            <v>GBP</v>
          </cell>
          <cell r="F54">
            <v>655</v>
          </cell>
          <cell r="H54">
            <v>43586</v>
          </cell>
          <cell r="I54">
            <v>44958</v>
          </cell>
          <cell r="K54">
            <v>696</v>
          </cell>
          <cell r="W54" t="str">
            <v>Invested</v>
          </cell>
        </row>
        <row r="55">
          <cell r="D55" t="str">
            <v>Investing</v>
          </cell>
          <cell r="E55" t="str">
            <v>GBP</v>
          </cell>
          <cell r="H55">
            <v>44562</v>
          </cell>
          <cell r="K55">
            <v>152</v>
          </cell>
          <cell r="L55">
            <v>0</v>
          </cell>
          <cell r="W55" t="str">
            <v>Invested</v>
          </cell>
        </row>
        <row r="60">
          <cell r="D60" t="str">
            <v>Realisation</v>
          </cell>
          <cell r="E60" t="str">
            <v>GBP</v>
          </cell>
          <cell r="H60">
            <v>41244</v>
          </cell>
          <cell r="I60">
            <v>41974</v>
          </cell>
          <cell r="K60">
            <v>968</v>
          </cell>
          <cell r="U60">
            <v>0.1</v>
          </cell>
          <cell r="W60" t="str">
            <v>Invested</v>
          </cell>
          <cell r="AC60">
            <v>3.182054659999995</v>
          </cell>
          <cell r="AK60">
            <v>50</v>
          </cell>
        </row>
        <row r="61">
          <cell r="D61" t="str">
            <v>Realisation</v>
          </cell>
          <cell r="E61" t="str">
            <v>GBP</v>
          </cell>
          <cell r="H61">
            <v>42036</v>
          </cell>
          <cell r="I61">
            <v>43132</v>
          </cell>
          <cell r="K61">
            <v>910</v>
          </cell>
          <cell r="U61">
            <v>7.0000000000000007E-2</v>
          </cell>
          <cell r="W61" t="str">
            <v>Invested</v>
          </cell>
          <cell r="AK61">
            <v>50</v>
          </cell>
        </row>
        <row r="62">
          <cell r="D62" t="str">
            <v>Investing</v>
          </cell>
          <cell r="E62" t="str">
            <v>GBP</v>
          </cell>
          <cell r="F62">
            <v>927</v>
          </cell>
          <cell r="H62">
            <v>43709</v>
          </cell>
          <cell r="I62">
            <v>44805</v>
          </cell>
          <cell r="U62">
            <v>0.11</v>
          </cell>
          <cell r="W62" t="str">
            <v>Invested</v>
          </cell>
          <cell r="Y62">
            <v>0.06</v>
          </cell>
          <cell r="AK62">
            <v>25</v>
          </cell>
        </row>
        <row r="63">
          <cell r="D63" t="str">
            <v>Fundraising / Investing</v>
          </cell>
          <cell r="E63" t="str">
            <v>GBP</v>
          </cell>
          <cell r="H63">
            <v>44256</v>
          </cell>
          <cell r="I63" t="str">
            <v>TBC</v>
          </cell>
          <cell r="L63">
            <v>0</v>
          </cell>
          <cell r="W63" t="str">
            <v>Invested</v>
          </cell>
          <cell r="Y63">
            <v>0.06</v>
          </cell>
          <cell r="AI63">
            <v>3.0927835051546393E-2</v>
          </cell>
          <cell r="AK63">
            <v>25</v>
          </cell>
        </row>
        <row r="67">
          <cell r="D67" t="str">
            <v>Realisation</v>
          </cell>
          <cell r="E67" t="str">
            <v>GBP</v>
          </cell>
          <cell r="F67">
            <v>214</v>
          </cell>
          <cell r="H67">
            <v>42004</v>
          </cell>
          <cell r="I67">
            <v>43830</v>
          </cell>
          <cell r="U67">
            <v>6.5000000000000002E-2</v>
          </cell>
          <cell r="AK67">
            <v>12.5</v>
          </cell>
        </row>
        <row r="68">
          <cell r="D68" t="str">
            <v>Investing</v>
          </cell>
          <cell r="E68" t="str">
            <v>GBP</v>
          </cell>
          <cell r="F68">
            <v>107</v>
          </cell>
          <cell r="H68">
            <v>43830</v>
          </cell>
          <cell r="I68">
            <v>44926</v>
          </cell>
          <cell r="L68">
            <v>0</v>
          </cell>
          <cell r="P68">
            <v>0</v>
          </cell>
          <cell r="U68">
            <v>7.0000000000000007E-2</v>
          </cell>
          <cell r="W68" t="str">
            <v>Invested</v>
          </cell>
          <cell r="AI68" t="str">
            <v>-</v>
          </cell>
          <cell r="AK68">
            <v>6.25</v>
          </cell>
        </row>
        <row r="72">
          <cell r="D72" t="str">
            <v>Investing</v>
          </cell>
          <cell r="E72" t="str">
            <v>EUR</v>
          </cell>
          <cell r="F72">
            <v>1100</v>
          </cell>
          <cell r="H72">
            <v>43739</v>
          </cell>
          <cell r="I72">
            <v>45901</v>
          </cell>
          <cell r="L72">
            <v>22.459150000000001</v>
          </cell>
          <cell r="M72">
            <v>794.81084999999996</v>
          </cell>
          <cell r="O72">
            <v>1249.5</v>
          </cell>
          <cell r="P72">
            <v>32.5</v>
          </cell>
          <cell r="Q72">
            <v>1217</v>
          </cell>
          <cell r="R72">
            <v>3.2795156407669022E-2</v>
          </cell>
          <cell r="S72">
            <v>1.2280524722502524</v>
          </cell>
          <cell r="T72">
            <v>1.2608476286579213</v>
          </cell>
          <cell r="U72">
            <v>0.28999999999999998</v>
          </cell>
          <cell r="W72" t="str">
            <v>Committed</v>
          </cell>
          <cell r="X72">
            <v>0.2</v>
          </cell>
          <cell r="Y72" t="str">
            <v>8% / 20%</v>
          </cell>
          <cell r="AK72">
            <v>100</v>
          </cell>
        </row>
        <row r="76">
          <cell r="D76" t="str">
            <v>Investing</v>
          </cell>
          <cell r="E76" t="str">
            <v>EUR</v>
          </cell>
          <cell r="F76">
            <v>1269</v>
          </cell>
          <cell r="H76">
            <v>43921</v>
          </cell>
          <cell r="I76">
            <v>46440</v>
          </cell>
          <cell r="L76">
            <v>0</v>
          </cell>
          <cell r="W76" t="str">
            <v>Committed</v>
          </cell>
          <cell r="X76" t="str">
            <v>20% of 15%</v>
          </cell>
          <cell r="Y76">
            <v>7.0000000000000007E-2</v>
          </cell>
          <cell r="AK76">
            <v>200</v>
          </cell>
        </row>
        <row r="81">
          <cell r="E81" t="str">
            <v>EUR</v>
          </cell>
        </row>
        <row r="82">
          <cell r="E82" t="str">
            <v>EUR</v>
          </cell>
          <cell r="X82" t="str">
            <v>20% of 20%</v>
          </cell>
          <cell r="Y82" t="str">
            <v>8% / 20%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ICG_COLORS_2021">
      <a:dk1>
        <a:srgbClr val="494949"/>
      </a:dk1>
      <a:lt1>
        <a:srgbClr val="FFFFFF"/>
      </a:lt1>
      <a:dk2>
        <a:srgbClr val="3A4BFB"/>
      </a:dk2>
      <a:lt2>
        <a:srgbClr val="B6B6B6"/>
      </a:lt2>
      <a:accent1>
        <a:srgbClr val="003B49"/>
      </a:accent1>
      <a:accent2>
        <a:srgbClr val="3A4BFB"/>
      </a:accent2>
      <a:accent3>
        <a:srgbClr val="007DC3"/>
      </a:accent3>
      <a:accent4>
        <a:srgbClr val="82E5C6"/>
      </a:accent4>
      <a:accent5>
        <a:srgbClr val="33626D"/>
      </a:accent5>
      <a:accent6>
        <a:srgbClr val="668992"/>
      </a:accent6>
      <a:hlink>
        <a:srgbClr val="494949"/>
      </a:hlink>
      <a:folHlink>
        <a:srgbClr val="4949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4D98-B313-49F0-A64E-8BC498F333CA}">
  <sheetPr>
    <pageSetUpPr fitToPage="1"/>
  </sheetPr>
  <dimension ref="A1"/>
  <sheetViews>
    <sheetView showGridLines="0" tabSelected="1" view="pageBreakPreview" zoomScale="60" zoomScaleNormal="100" workbookViewId="0">
      <selection activeCell="T4" sqref="T4"/>
    </sheetView>
  </sheetViews>
  <sheetFormatPr defaultRowHeight="14.25" x14ac:dyDescent="0.45"/>
  <sheetData/>
  <printOptions horizontalCentered="1" verticalCentered="1"/>
  <pageMargins left="0.23622047244094491" right="0.23622047244094491" top="0.74803149606299213" bottom="0.74803149606299213" header="0.31496062992125984" footer="0.31496062992125984"/>
  <pageSetup paperSize="9" scale="8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CCAD-CAB0-49EA-B29E-A979E814F66F}">
  <sheetPr>
    <pageSetUpPr fitToPage="1"/>
  </sheetPr>
  <dimension ref="B1:T45"/>
  <sheetViews>
    <sheetView showGridLines="0" topLeftCell="A3" zoomScaleNormal="100" zoomScaleSheetLayoutView="100" workbookViewId="0">
      <selection activeCell="M31" sqref="M31"/>
    </sheetView>
  </sheetViews>
  <sheetFormatPr defaultColWidth="8.73046875" defaultRowHeight="10.5" x14ac:dyDescent="0.45"/>
  <cols>
    <col min="1" max="1" width="0.59765625" style="25" customWidth="1"/>
    <col min="2" max="2" width="35.59765625" style="25" customWidth="1"/>
    <col min="3" max="3" width="10.1328125" style="26" customWidth="1"/>
    <col min="4" max="7" width="10.1328125" style="25" customWidth="1"/>
    <col min="8" max="8" width="10.1328125" style="26" customWidth="1"/>
    <col min="9" max="14" width="10.1328125" style="25" customWidth="1"/>
    <col min="15" max="16384" width="8.73046875" style="25"/>
  </cols>
  <sheetData>
    <row r="1" spans="2:20" ht="13.15" x14ac:dyDescent="0.45">
      <c r="B1" s="48" t="s">
        <v>96</v>
      </c>
      <c r="C1" s="2"/>
      <c r="D1" s="1"/>
      <c r="E1" s="1"/>
      <c r="F1" s="1"/>
      <c r="G1" s="1"/>
      <c r="H1" s="2"/>
      <c r="I1" s="1"/>
      <c r="J1" s="1"/>
      <c r="K1" s="1"/>
      <c r="L1" s="1"/>
      <c r="M1" s="1"/>
      <c r="N1" s="1"/>
    </row>
    <row r="2" spans="2:20" ht="13.5" thickBot="1" x14ac:dyDescent="0.5">
      <c r="B2" s="48"/>
      <c r="C2" s="2"/>
      <c r="D2" s="1"/>
      <c r="E2" s="1"/>
      <c r="F2" s="1"/>
      <c r="G2" s="1"/>
      <c r="H2" s="2"/>
      <c r="I2" s="1"/>
      <c r="J2" s="1"/>
      <c r="K2" s="1"/>
      <c r="L2" s="1"/>
      <c r="M2" s="1"/>
      <c r="N2" s="1"/>
    </row>
    <row r="3" spans="2:20" ht="26.1" customHeight="1" thickBot="1" x14ac:dyDescent="0.75">
      <c r="B3" s="338"/>
      <c r="D3" s="327" t="s">
        <v>264</v>
      </c>
      <c r="E3" s="327"/>
      <c r="F3" s="327"/>
      <c r="G3" s="327" t="s">
        <v>265</v>
      </c>
      <c r="H3" s="327"/>
      <c r="I3" s="327"/>
      <c r="J3" s="327" t="s">
        <v>266</v>
      </c>
      <c r="K3" s="327"/>
      <c r="L3" s="327"/>
      <c r="M3" s="327"/>
    </row>
    <row r="4" spans="2:20" ht="26.1" customHeight="1" thickBot="1" x14ac:dyDescent="0.45">
      <c r="B4" s="338"/>
      <c r="C4" s="228" t="s">
        <v>216</v>
      </c>
      <c r="D4" s="257" t="s">
        <v>130</v>
      </c>
      <c r="E4" s="227" t="s">
        <v>131</v>
      </c>
      <c r="F4" s="229" t="s">
        <v>132</v>
      </c>
      <c r="G4" s="257" t="s">
        <v>130</v>
      </c>
      <c r="H4" s="227" t="s">
        <v>131</v>
      </c>
      <c r="I4" s="229" t="s">
        <v>132</v>
      </c>
      <c r="J4" s="310" t="s">
        <v>140</v>
      </c>
      <c r="K4" s="311" t="s">
        <v>138</v>
      </c>
      <c r="L4" s="311" t="s">
        <v>139</v>
      </c>
      <c r="M4" s="309" t="s">
        <v>134</v>
      </c>
      <c r="N4" s="230" t="s">
        <v>135</v>
      </c>
    </row>
    <row r="5" spans="2:20" ht="13.5" customHeight="1" x14ac:dyDescent="0.45">
      <c r="B5" s="174" t="s">
        <v>144</v>
      </c>
      <c r="C5" s="83"/>
      <c r="D5" s="84"/>
      <c r="E5" s="79"/>
      <c r="F5" s="79"/>
      <c r="G5" s="79"/>
      <c r="H5" s="79"/>
      <c r="I5" s="79"/>
      <c r="J5" s="79"/>
      <c r="K5" s="79"/>
      <c r="L5" s="79"/>
      <c r="M5" s="79"/>
      <c r="N5" s="79"/>
      <c r="Q5" s="205"/>
      <c r="R5" s="205"/>
      <c r="S5" s="205"/>
      <c r="T5" s="205"/>
    </row>
    <row r="6" spans="2:20" ht="13.5" customHeight="1" x14ac:dyDescent="0.45">
      <c r="B6" s="136" t="s">
        <v>8</v>
      </c>
      <c r="C6" s="73" t="str">
        <f>[1]Summary!$E19</f>
        <v>EUR</v>
      </c>
      <c r="D6" s="74">
        <v>918.34777438000003</v>
      </c>
      <c r="E6" s="74">
        <v>835.42264252999996</v>
      </c>
      <c r="F6" s="74">
        <v>83</v>
      </c>
      <c r="G6" s="74">
        <v>1241</v>
      </c>
      <c r="H6" s="74">
        <v>1241</v>
      </c>
      <c r="I6" s="178">
        <v>0</v>
      </c>
      <c r="J6" s="159">
        <v>1.35</v>
      </c>
      <c r="K6" s="159">
        <v>1.35</v>
      </c>
      <c r="L6" s="178">
        <v>0</v>
      </c>
      <c r="M6" s="158">
        <v>0.16678497078384513</v>
      </c>
      <c r="N6" s="202">
        <v>1.33</v>
      </c>
      <c r="P6" s="188"/>
      <c r="Q6" s="205"/>
      <c r="R6" s="205"/>
      <c r="S6" s="205"/>
      <c r="T6" s="205"/>
    </row>
    <row r="7" spans="2:20" ht="13.5" customHeight="1" x14ac:dyDescent="0.45">
      <c r="B7" s="136" t="s">
        <v>13</v>
      </c>
      <c r="C7" s="73" t="str">
        <f>[1]Summary!$E20</f>
        <v>EUR</v>
      </c>
      <c r="D7" s="74">
        <v>2019.8181750000001</v>
      </c>
      <c r="E7" s="74">
        <v>1768</v>
      </c>
      <c r="F7" s="74">
        <v>251.81817500000011</v>
      </c>
      <c r="G7" s="74">
        <v>3599</v>
      </c>
      <c r="H7" s="74">
        <v>3483</v>
      </c>
      <c r="I7" s="74">
        <v>116</v>
      </c>
      <c r="J7" s="159">
        <v>1.7818435562894168</v>
      </c>
      <c r="K7" s="159">
        <v>1.72</v>
      </c>
      <c r="L7" s="159">
        <v>6.1843556289416846E-2</v>
      </c>
      <c r="M7" s="158">
        <v>0.18</v>
      </c>
      <c r="N7" s="194">
        <v>1.51</v>
      </c>
      <c r="P7" s="188"/>
      <c r="Q7" s="205"/>
      <c r="R7" s="205"/>
      <c r="S7" s="205"/>
      <c r="T7" s="205"/>
    </row>
    <row r="8" spans="2:20" ht="13.5" customHeight="1" x14ac:dyDescent="0.45">
      <c r="B8" s="136" t="s">
        <v>14</v>
      </c>
      <c r="C8" s="73" t="str">
        <f>[1]Summary!$E21</f>
        <v>EUR</v>
      </c>
      <c r="D8" s="74">
        <v>2582</v>
      </c>
      <c r="E8" s="74">
        <v>1651</v>
      </c>
      <c r="F8" s="74">
        <v>931</v>
      </c>
      <c r="G8" s="74">
        <v>5478</v>
      </c>
      <c r="H8" s="74">
        <v>4473</v>
      </c>
      <c r="I8" s="74">
        <v>1005</v>
      </c>
      <c r="J8" s="159">
        <v>2.12</v>
      </c>
      <c r="K8" s="159">
        <v>1.73</v>
      </c>
      <c r="L8" s="159">
        <v>0.39000000000000012</v>
      </c>
      <c r="M8" s="158">
        <v>0.23</v>
      </c>
      <c r="N8" s="194">
        <v>1.68</v>
      </c>
      <c r="P8" s="188"/>
      <c r="Q8" s="205"/>
      <c r="R8" s="205"/>
      <c r="S8" s="205"/>
      <c r="T8" s="205"/>
    </row>
    <row r="9" spans="2:20" ht="13.5" customHeight="1" x14ac:dyDescent="0.45">
      <c r="B9" s="136" t="s">
        <v>15</v>
      </c>
      <c r="C9" s="73" t="str">
        <f>[1]Summary!$E22</f>
        <v>EUR</v>
      </c>
      <c r="D9" s="74">
        <v>3636</v>
      </c>
      <c r="E9" s="74">
        <v>226</v>
      </c>
      <c r="F9" s="74">
        <v>3410</v>
      </c>
      <c r="G9" s="74">
        <v>6322</v>
      </c>
      <c r="H9" s="74">
        <v>749</v>
      </c>
      <c r="I9" s="74">
        <v>5573</v>
      </c>
      <c r="J9" s="159">
        <v>1.74</v>
      </c>
      <c r="K9" s="159">
        <v>0.21</v>
      </c>
      <c r="L9" s="159">
        <v>1.53</v>
      </c>
      <c r="M9" s="158">
        <v>0.22</v>
      </c>
      <c r="N9" s="194">
        <v>0.15</v>
      </c>
      <c r="P9" s="188"/>
      <c r="Q9" s="205"/>
      <c r="R9" s="205"/>
      <c r="S9" s="205"/>
      <c r="T9" s="205"/>
    </row>
    <row r="10" spans="2:20" ht="13.5" customHeight="1" x14ac:dyDescent="0.45">
      <c r="B10" s="136" t="s">
        <v>16</v>
      </c>
      <c r="C10" s="73" t="str">
        <f>[1]Summary!$E23</f>
        <v>EUR</v>
      </c>
      <c r="D10" s="74">
        <v>2606</v>
      </c>
      <c r="E10" s="74">
        <v>0</v>
      </c>
      <c r="F10" s="74">
        <v>2606</v>
      </c>
      <c r="G10" s="74">
        <v>2879</v>
      </c>
      <c r="H10" s="74">
        <v>18</v>
      </c>
      <c r="I10" s="74">
        <v>2861</v>
      </c>
      <c r="J10" s="159">
        <v>1.1000000000000001</v>
      </c>
      <c r="K10" s="159">
        <v>0.01</v>
      </c>
      <c r="L10" s="159">
        <v>1.0900000000000001</v>
      </c>
      <c r="M10" s="158">
        <v>0.12</v>
      </c>
      <c r="N10" s="200">
        <v>0</v>
      </c>
      <c r="P10" s="188"/>
      <c r="Q10" s="205"/>
      <c r="R10" s="205"/>
      <c r="S10" s="205"/>
      <c r="T10" s="205"/>
    </row>
    <row r="11" spans="2:20" s="27" customFormat="1" ht="13.5" customHeight="1" x14ac:dyDescent="0.45">
      <c r="B11" s="95"/>
      <c r="C11" s="139"/>
      <c r="D11" s="144"/>
      <c r="E11" s="145"/>
      <c r="F11" s="96"/>
      <c r="G11" s="96"/>
      <c r="H11" s="145"/>
      <c r="I11" s="96"/>
      <c r="J11" s="96"/>
      <c r="K11" s="96"/>
      <c r="L11" s="145"/>
      <c r="M11" s="145"/>
      <c r="N11" s="195"/>
      <c r="P11" s="188"/>
      <c r="Q11" s="205"/>
      <c r="R11" s="205"/>
      <c r="S11" s="205"/>
      <c r="T11" s="205"/>
    </row>
    <row r="12" spans="2:20" ht="13.5" customHeight="1" x14ac:dyDescent="0.45">
      <c r="B12" s="82" t="s">
        <v>149</v>
      </c>
      <c r="C12" s="83"/>
      <c r="D12" s="86"/>
      <c r="E12" s="79"/>
      <c r="F12" s="79"/>
      <c r="G12" s="79"/>
      <c r="H12" s="79"/>
      <c r="I12" s="79"/>
      <c r="J12" s="259"/>
      <c r="K12" s="79"/>
      <c r="L12" s="78"/>
      <c r="M12" s="78"/>
      <c r="N12" s="196"/>
      <c r="P12" s="188"/>
      <c r="Q12" s="205"/>
      <c r="R12" s="205"/>
      <c r="S12" s="205"/>
      <c r="T12" s="205"/>
    </row>
    <row r="13" spans="2:20" ht="13.5" customHeight="1" x14ac:dyDescent="0.45">
      <c r="B13" s="136">
        <v>2008</v>
      </c>
      <c r="C13" s="73" t="str">
        <f>[1]Summary!$E29</f>
        <v>USD</v>
      </c>
      <c r="D13" s="258">
        <v>476.25033918000003</v>
      </c>
      <c r="E13" s="74">
        <v>341.18633906000002</v>
      </c>
      <c r="F13" s="74">
        <v>135.06400012</v>
      </c>
      <c r="G13" s="258">
        <v>874</v>
      </c>
      <c r="H13" s="74">
        <v>796</v>
      </c>
      <c r="I13" s="74">
        <v>78</v>
      </c>
      <c r="J13" s="260">
        <v>1.84</v>
      </c>
      <c r="K13" s="159">
        <v>1.67</v>
      </c>
      <c r="L13" s="159">
        <v>0.17000000000000015</v>
      </c>
      <c r="M13" s="158">
        <v>0.14357935452344184</v>
      </c>
      <c r="N13" s="202">
        <v>1.39</v>
      </c>
      <c r="P13" s="188"/>
      <c r="Q13" s="205"/>
      <c r="R13" s="205"/>
      <c r="S13" s="205"/>
      <c r="T13" s="205"/>
    </row>
    <row r="14" spans="2:20" ht="13.5" customHeight="1" x14ac:dyDescent="0.45">
      <c r="B14" s="136" t="s">
        <v>20</v>
      </c>
      <c r="C14" s="73" t="str">
        <f>[1]Summary!$E30</f>
        <v>USD</v>
      </c>
      <c r="D14" s="258">
        <v>455.89925266</v>
      </c>
      <c r="E14" s="74">
        <v>132.15475893000001</v>
      </c>
      <c r="F14" s="74">
        <v>323.74449372999999</v>
      </c>
      <c r="G14" s="258">
        <v>923</v>
      </c>
      <c r="H14" s="74">
        <v>475</v>
      </c>
      <c r="I14" s="74">
        <v>448</v>
      </c>
      <c r="J14" s="260">
        <v>2.02</v>
      </c>
      <c r="K14" s="159">
        <v>1.04</v>
      </c>
      <c r="L14" s="159">
        <v>0.98</v>
      </c>
      <c r="M14" s="158">
        <v>0.2</v>
      </c>
      <c r="N14" s="194">
        <v>0.98</v>
      </c>
      <c r="P14" s="188"/>
      <c r="Q14" s="205"/>
      <c r="R14" s="205"/>
      <c r="S14" s="205"/>
      <c r="T14" s="205"/>
    </row>
    <row r="15" spans="2:20" ht="13.5" customHeight="1" x14ac:dyDescent="0.45">
      <c r="B15" s="136" t="s">
        <v>21</v>
      </c>
      <c r="C15" s="73" t="str">
        <f>[1]Summary!$E31</f>
        <v>USD</v>
      </c>
      <c r="D15" s="258">
        <v>290</v>
      </c>
      <c r="E15" s="74">
        <v>0</v>
      </c>
      <c r="F15" s="74">
        <v>290</v>
      </c>
      <c r="G15" s="258">
        <v>418</v>
      </c>
      <c r="H15" s="74">
        <v>8</v>
      </c>
      <c r="I15" s="74">
        <v>410</v>
      </c>
      <c r="J15" s="260">
        <v>1.44</v>
      </c>
      <c r="K15" s="159">
        <v>0.03</v>
      </c>
      <c r="L15" s="159">
        <v>1.41</v>
      </c>
      <c r="M15" s="158">
        <v>0.35</v>
      </c>
      <c r="N15" s="200">
        <v>0</v>
      </c>
      <c r="P15" s="188"/>
      <c r="Q15" s="205"/>
      <c r="R15" s="205"/>
      <c r="S15" s="205"/>
      <c r="T15" s="205"/>
    </row>
    <row r="16" spans="2:20" ht="13.5" customHeight="1" x14ac:dyDescent="0.45">
      <c r="B16" s="136" t="s">
        <v>118</v>
      </c>
      <c r="C16" s="73" t="str">
        <f>[1]Summary!$E32</f>
        <v>JPY</v>
      </c>
      <c r="D16" s="258">
        <v>23035.4140740892</v>
      </c>
      <c r="E16" s="74">
        <v>19616.003738827592</v>
      </c>
      <c r="F16" s="74">
        <v>3419.4103352616075</v>
      </c>
      <c r="G16" s="258">
        <v>31034</v>
      </c>
      <c r="H16" s="74">
        <v>26771</v>
      </c>
      <c r="I16" s="74">
        <v>4263</v>
      </c>
      <c r="J16" s="260">
        <v>1.35</v>
      </c>
      <c r="K16" s="159">
        <v>1.1599999999999999</v>
      </c>
      <c r="L16" s="159">
        <v>0.19000000000000017</v>
      </c>
      <c r="M16" s="158">
        <v>0.13</v>
      </c>
      <c r="N16" s="194">
        <v>1.1299999999999999</v>
      </c>
      <c r="P16" s="188"/>
      <c r="Q16" s="205"/>
      <c r="R16" s="205"/>
      <c r="S16" s="205"/>
      <c r="T16" s="205"/>
    </row>
    <row r="17" spans="2:20" s="27" customFormat="1" ht="13.5" customHeight="1" x14ac:dyDescent="0.45">
      <c r="B17" s="95"/>
      <c r="C17" s="139"/>
      <c r="D17" s="144"/>
      <c r="E17" s="145"/>
      <c r="F17" s="96"/>
      <c r="G17" s="96"/>
      <c r="H17" s="145"/>
      <c r="I17" s="96"/>
      <c r="J17" s="96"/>
      <c r="K17" s="96"/>
      <c r="L17" s="145"/>
      <c r="M17" s="145"/>
      <c r="N17" s="195"/>
      <c r="P17" s="188"/>
      <c r="Q17" s="205"/>
      <c r="R17" s="205"/>
      <c r="S17" s="205"/>
      <c r="T17" s="205"/>
    </row>
    <row r="18" spans="2:20" ht="13.5" customHeight="1" x14ac:dyDescent="0.45">
      <c r="B18" s="82" t="s">
        <v>172</v>
      </c>
      <c r="C18" s="83"/>
      <c r="D18" s="86"/>
      <c r="E18" s="79"/>
      <c r="F18" s="79"/>
      <c r="G18" s="261"/>
      <c r="H18" s="79"/>
      <c r="I18" s="79"/>
      <c r="J18" s="259"/>
      <c r="K18" s="79"/>
      <c r="L18" s="78"/>
      <c r="M18" s="78"/>
      <c r="N18" s="196"/>
      <c r="P18" s="188"/>
      <c r="Q18" s="205"/>
      <c r="R18" s="205"/>
      <c r="S18" s="205"/>
      <c r="T18" s="205"/>
    </row>
    <row r="19" spans="2:20" ht="13.5" customHeight="1" x14ac:dyDescent="0.45">
      <c r="B19" s="136" t="s">
        <v>24</v>
      </c>
      <c r="C19" s="73" t="str">
        <f>[1]Summary!$E81</f>
        <v>EUR</v>
      </c>
      <c r="D19" s="258">
        <v>582.12750911000001</v>
      </c>
      <c r="E19" s="74">
        <v>150.97900544999999</v>
      </c>
      <c r="F19" s="74">
        <v>431.14850366000002</v>
      </c>
      <c r="G19" s="258">
        <v>674</v>
      </c>
      <c r="H19" s="74">
        <v>399</v>
      </c>
      <c r="I19" s="74">
        <v>275</v>
      </c>
      <c r="J19" s="260">
        <v>1.1599999999999999</v>
      </c>
      <c r="K19" s="159">
        <v>0.69</v>
      </c>
      <c r="L19" s="159">
        <v>0.47</v>
      </c>
      <c r="M19" s="158">
        <v>0.05</v>
      </c>
      <c r="N19" s="194">
        <v>0.11</v>
      </c>
      <c r="P19" s="188"/>
      <c r="Q19" s="205"/>
      <c r="R19" s="205"/>
      <c r="S19" s="205"/>
      <c r="T19" s="205"/>
    </row>
    <row r="20" spans="2:20" ht="13.5" customHeight="1" x14ac:dyDescent="0.45">
      <c r="B20" s="136" t="s">
        <v>26</v>
      </c>
      <c r="C20" s="73" t="str">
        <f>[1]Summary!$E82</f>
        <v>EUR</v>
      </c>
      <c r="D20" s="258">
        <v>317</v>
      </c>
      <c r="E20" s="74">
        <v>25</v>
      </c>
      <c r="F20" s="74">
        <v>292</v>
      </c>
      <c r="G20" s="258">
        <v>359</v>
      </c>
      <c r="H20" s="74">
        <v>37</v>
      </c>
      <c r="I20" s="74">
        <v>322</v>
      </c>
      <c r="J20" s="260">
        <v>1.1299999999999999</v>
      </c>
      <c r="K20" s="159">
        <v>0.12</v>
      </c>
      <c r="L20" s="159">
        <v>1.0099999999999998</v>
      </c>
      <c r="M20" s="158">
        <v>0.22</v>
      </c>
      <c r="N20" s="194">
        <v>0</v>
      </c>
      <c r="P20" s="188"/>
      <c r="Q20" s="205"/>
      <c r="R20" s="205"/>
      <c r="S20" s="205"/>
      <c r="T20" s="205"/>
    </row>
    <row r="21" spans="2:20" s="27" customFormat="1" ht="13.5" customHeight="1" x14ac:dyDescent="0.45">
      <c r="B21" s="95"/>
      <c r="C21" s="139"/>
      <c r="D21" s="144"/>
      <c r="E21" s="145"/>
      <c r="F21" s="96"/>
      <c r="G21" s="96"/>
      <c r="H21" s="145"/>
      <c r="I21" s="96"/>
      <c r="J21" s="96"/>
      <c r="K21" s="96"/>
      <c r="L21" s="145"/>
      <c r="M21" s="145"/>
      <c r="N21" s="195"/>
      <c r="P21" s="188"/>
      <c r="Q21" s="205"/>
      <c r="R21" s="205"/>
      <c r="S21" s="205"/>
      <c r="T21" s="205"/>
    </row>
    <row r="22" spans="2:20" ht="13.5" customHeight="1" x14ac:dyDescent="0.45">
      <c r="B22" s="87" t="s">
        <v>146</v>
      </c>
      <c r="C22" s="83"/>
      <c r="D22" s="88"/>
      <c r="E22" s="79"/>
      <c r="F22" s="79"/>
      <c r="G22" s="261"/>
      <c r="H22" s="79"/>
      <c r="I22" s="79"/>
      <c r="J22" s="259"/>
      <c r="K22" s="79"/>
      <c r="L22" s="78"/>
      <c r="M22" s="78"/>
      <c r="N22" s="196"/>
      <c r="P22" s="188"/>
      <c r="Q22" s="205"/>
      <c r="R22" s="205"/>
      <c r="S22" s="205"/>
      <c r="T22" s="205"/>
    </row>
    <row r="23" spans="2:20" ht="13.5" customHeight="1" x14ac:dyDescent="0.45">
      <c r="B23" s="136" t="s">
        <v>241</v>
      </c>
      <c r="C23" s="73" t="str">
        <f>[1]Summary!$E42</f>
        <v>USD</v>
      </c>
      <c r="D23" s="258">
        <v>771.78011435007897</v>
      </c>
      <c r="E23" s="74">
        <v>552</v>
      </c>
      <c r="F23" s="74">
        <v>219.78011435007897</v>
      </c>
      <c r="G23" s="258">
        <v>1349</v>
      </c>
      <c r="H23" s="74">
        <v>1031</v>
      </c>
      <c r="I23" s="74">
        <v>318</v>
      </c>
      <c r="J23" s="260">
        <v>2.77</v>
      </c>
      <c r="K23" s="159">
        <v>1.76</v>
      </c>
      <c r="L23" s="159">
        <v>1.01</v>
      </c>
      <c r="M23" s="158">
        <v>0.51</v>
      </c>
      <c r="N23" s="194">
        <v>1.36</v>
      </c>
      <c r="P23" s="188"/>
      <c r="Q23" s="205"/>
      <c r="R23" s="205"/>
      <c r="S23" s="205"/>
      <c r="T23" s="205"/>
    </row>
    <row r="24" spans="2:20" ht="13.5" customHeight="1" x14ac:dyDescent="0.45">
      <c r="B24" s="136" t="s">
        <v>242</v>
      </c>
      <c r="C24" s="73" t="str">
        <f>[1]Summary!$E43</f>
        <v>USD</v>
      </c>
      <c r="D24" s="258">
        <v>1548</v>
      </c>
      <c r="E24" s="74">
        <v>509</v>
      </c>
      <c r="F24" s="74">
        <v>1039</v>
      </c>
      <c r="G24" s="258">
        <v>2911</v>
      </c>
      <c r="H24" s="74">
        <v>586</v>
      </c>
      <c r="I24" s="74">
        <v>2325</v>
      </c>
      <c r="J24" s="260">
        <v>2.2599999999999998</v>
      </c>
      <c r="K24" s="159">
        <v>0.32</v>
      </c>
      <c r="L24" s="159">
        <v>1.9399999999999997</v>
      </c>
      <c r="M24" s="158">
        <v>0.76</v>
      </c>
      <c r="N24" s="194">
        <v>0.27</v>
      </c>
      <c r="P24" s="188"/>
      <c r="Q24" s="205"/>
      <c r="R24" s="205"/>
      <c r="S24" s="205"/>
      <c r="T24" s="205"/>
    </row>
    <row r="25" spans="2:20" ht="13.5" customHeight="1" x14ac:dyDescent="0.45">
      <c r="B25" s="136" t="s">
        <v>243</v>
      </c>
      <c r="C25" s="73" t="str">
        <f>[1]Summary!$E44</f>
        <v>USD</v>
      </c>
      <c r="D25" s="258">
        <v>1960</v>
      </c>
      <c r="E25" s="74">
        <v>55</v>
      </c>
      <c r="F25" s="74">
        <v>1905</v>
      </c>
      <c r="G25" s="258">
        <v>2510</v>
      </c>
      <c r="H25" s="74">
        <v>344</v>
      </c>
      <c r="I25" s="74">
        <v>2166</v>
      </c>
      <c r="J25" s="260">
        <v>1.58</v>
      </c>
      <c r="K25" s="159">
        <v>0.09</v>
      </c>
      <c r="L25" s="159">
        <v>1.49</v>
      </c>
      <c r="M25" s="158">
        <v>0.63</v>
      </c>
      <c r="N25" s="194">
        <v>7.0000000000000007E-2</v>
      </c>
      <c r="P25" s="188"/>
      <c r="Q25" s="205"/>
      <c r="R25" s="205"/>
      <c r="S25" s="205"/>
      <c r="T25" s="205"/>
    </row>
    <row r="26" spans="2:20" s="27" customFormat="1" ht="13.5" customHeight="1" x14ac:dyDescent="0.45">
      <c r="B26" s="95"/>
      <c r="C26" s="139"/>
      <c r="D26" s="144"/>
      <c r="E26" s="145"/>
      <c r="F26" s="96"/>
      <c r="G26" s="96"/>
      <c r="H26" s="145"/>
      <c r="I26" s="96"/>
      <c r="J26" s="96"/>
      <c r="K26" s="96"/>
      <c r="L26" s="145"/>
      <c r="M26" s="145"/>
      <c r="N26" s="195"/>
      <c r="P26" s="188"/>
      <c r="Q26" s="205"/>
      <c r="R26" s="205"/>
      <c r="S26" s="205"/>
      <c r="T26" s="205"/>
    </row>
    <row r="27" spans="2:20" ht="13.5" customHeight="1" x14ac:dyDescent="0.45">
      <c r="B27" s="82" t="s">
        <v>23</v>
      </c>
      <c r="C27" s="83"/>
      <c r="D27" s="86"/>
      <c r="E27" s="79"/>
      <c r="F27" s="79"/>
      <c r="G27" s="261"/>
      <c r="H27" s="79"/>
      <c r="I27" s="79"/>
      <c r="J27" s="259"/>
      <c r="K27" s="79"/>
      <c r="L27" s="78"/>
      <c r="M27" s="78"/>
      <c r="N27" s="196"/>
      <c r="P27" s="188"/>
      <c r="Q27" s="205"/>
      <c r="R27" s="205"/>
      <c r="S27" s="205"/>
      <c r="T27" s="205"/>
    </row>
    <row r="28" spans="2:20" ht="13.5" customHeight="1" x14ac:dyDescent="0.45">
      <c r="B28" s="136" t="s">
        <v>206</v>
      </c>
      <c r="C28" s="73" t="str">
        <f>[1]Summary!$E24</f>
        <v>EUR</v>
      </c>
      <c r="D28" s="258">
        <v>625</v>
      </c>
      <c r="E28" s="74">
        <v>0</v>
      </c>
      <c r="F28" s="74">
        <v>625</v>
      </c>
      <c r="G28" s="258">
        <v>813</v>
      </c>
      <c r="H28" s="74">
        <v>23</v>
      </c>
      <c r="I28" s="74">
        <v>790</v>
      </c>
      <c r="J28" s="260">
        <v>1.3</v>
      </c>
      <c r="K28" s="159">
        <v>0.04</v>
      </c>
      <c r="L28" s="159">
        <v>1.26</v>
      </c>
      <c r="M28" s="158">
        <v>0.24</v>
      </c>
      <c r="N28" s="200">
        <v>0</v>
      </c>
      <c r="P28" s="188"/>
      <c r="Q28" s="205"/>
      <c r="R28" s="205"/>
      <c r="S28" s="205"/>
      <c r="T28" s="205"/>
    </row>
    <row r="29" spans="2:20" s="27" customFormat="1" ht="13.5" customHeight="1" x14ac:dyDescent="0.45">
      <c r="B29" s="95"/>
      <c r="C29" s="139"/>
      <c r="D29" s="144"/>
      <c r="E29" s="145"/>
      <c r="F29" s="96"/>
      <c r="G29" s="96"/>
      <c r="H29" s="145"/>
      <c r="I29" s="96"/>
      <c r="J29" s="96"/>
      <c r="K29" s="96"/>
      <c r="L29" s="145"/>
      <c r="M29" s="145"/>
      <c r="N29" s="195"/>
      <c r="P29" s="188"/>
      <c r="Q29" s="205"/>
      <c r="R29" s="205"/>
      <c r="S29" s="205"/>
      <c r="T29" s="205"/>
    </row>
    <row r="30" spans="2:20" ht="13.15" x14ac:dyDescent="0.45">
      <c r="B30" s="82" t="s">
        <v>162</v>
      </c>
      <c r="C30" s="83"/>
      <c r="D30" s="86"/>
      <c r="E30" s="79"/>
      <c r="F30" s="79"/>
      <c r="G30" s="261"/>
      <c r="H30" s="79"/>
      <c r="I30" s="79"/>
      <c r="J30" s="259"/>
      <c r="K30" s="79"/>
      <c r="L30" s="78"/>
      <c r="M30" s="78"/>
      <c r="N30" s="196"/>
      <c r="Q30" s="205"/>
      <c r="R30" s="205"/>
      <c r="S30" s="205"/>
      <c r="T30" s="205"/>
    </row>
    <row r="31" spans="2:20" ht="13.15" x14ac:dyDescent="0.45">
      <c r="B31" s="136" t="s">
        <v>267</v>
      </c>
      <c r="C31" s="73" t="s">
        <v>19</v>
      </c>
      <c r="D31" s="258">
        <v>124</v>
      </c>
      <c r="E31" s="74">
        <v>0</v>
      </c>
      <c r="F31" s="74">
        <v>124</v>
      </c>
      <c r="G31" s="258">
        <v>187</v>
      </c>
      <c r="H31" s="74">
        <v>0</v>
      </c>
      <c r="I31" s="74">
        <v>187</v>
      </c>
      <c r="J31" s="260">
        <v>1.5</v>
      </c>
      <c r="K31" s="159">
        <v>0</v>
      </c>
      <c r="L31" s="159">
        <v>1.5</v>
      </c>
      <c r="M31" s="158" t="s">
        <v>272</v>
      </c>
      <c r="N31" s="194">
        <v>0.01</v>
      </c>
      <c r="Q31" s="205"/>
      <c r="R31" s="205"/>
      <c r="S31" s="205"/>
      <c r="T31" s="205"/>
    </row>
    <row r="32" spans="2:20" ht="13.15" x14ac:dyDescent="0.45">
      <c r="B32" s="95"/>
      <c r="C32" s="139"/>
      <c r="D32" s="144"/>
      <c r="E32" s="145"/>
      <c r="F32" s="96"/>
      <c r="G32" s="96"/>
      <c r="H32" s="145"/>
      <c r="I32" s="96"/>
      <c r="J32" s="96"/>
      <c r="K32" s="96"/>
      <c r="L32" s="145"/>
      <c r="M32" s="145"/>
      <c r="N32" s="195"/>
    </row>
    <row r="34" spans="2:2" x14ac:dyDescent="0.45">
      <c r="B34" s="25" t="s">
        <v>244</v>
      </c>
    </row>
    <row r="36" spans="2:2" x14ac:dyDescent="0.45">
      <c r="B36" s="27" t="s">
        <v>339</v>
      </c>
    </row>
    <row r="45" spans="2:2" x14ac:dyDescent="0.45">
      <c r="B45" s="25">
        <f>2022-2003</f>
        <v>19</v>
      </c>
    </row>
  </sheetData>
  <mergeCells count="4">
    <mergeCell ref="D3:F3"/>
    <mergeCell ref="G3:I3"/>
    <mergeCell ref="J3:M3"/>
    <mergeCell ref="B3:B4"/>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FF4B-6048-4DBD-99A8-BDE7CDD3CFDD}">
  <sheetPr>
    <pageSetUpPr fitToPage="1"/>
  </sheetPr>
  <dimension ref="B1:N26"/>
  <sheetViews>
    <sheetView showGridLines="0" zoomScaleNormal="100" zoomScaleSheetLayoutView="100" workbookViewId="0">
      <selection activeCell="B1" sqref="B1"/>
    </sheetView>
  </sheetViews>
  <sheetFormatPr defaultColWidth="8.73046875" defaultRowHeight="13.15" x14ac:dyDescent="0.45"/>
  <cols>
    <col min="1" max="1" width="1" style="1" customWidth="1"/>
    <col min="2" max="2" width="19.3984375" style="1" customWidth="1"/>
    <col min="3" max="11" width="9.265625" style="1" customWidth="1"/>
    <col min="12" max="12" width="25.59765625" style="1" customWidth="1"/>
    <col min="13" max="14" width="9.265625" style="1" customWidth="1"/>
    <col min="15" max="16384" width="8.73046875" style="1"/>
  </cols>
  <sheetData>
    <row r="1" spans="2:14" s="25" customFormat="1" ht="14.25" x14ac:dyDescent="0.45">
      <c r="B1" s="28" t="s">
        <v>101</v>
      </c>
      <c r="C1" s="26"/>
      <c r="K1" s="26"/>
    </row>
    <row r="2" spans="2:14" ht="17.25" customHeight="1" x14ac:dyDescent="0.45">
      <c r="B2" s="343" t="s">
        <v>27</v>
      </c>
      <c r="C2" s="341" t="s">
        <v>0</v>
      </c>
      <c r="D2" s="341" t="s">
        <v>97</v>
      </c>
      <c r="E2" s="341" t="s">
        <v>98</v>
      </c>
      <c r="F2" s="341" t="s">
        <v>3</v>
      </c>
      <c r="G2" s="341" t="s">
        <v>4</v>
      </c>
      <c r="H2" s="341" t="s">
        <v>5</v>
      </c>
      <c r="I2" s="341" t="s">
        <v>99</v>
      </c>
      <c r="J2" s="341" t="s">
        <v>100</v>
      </c>
      <c r="K2" s="341" t="s">
        <v>1</v>
      </c>
      <c r="L2" s="341" t="s">
        <v>2</v>
      </c>
      <c r="M2" s="341" t="s">
        <v>6</v>
      </c>
      <c r="N2" s="339" t="s">
        <v>7</v>
      </c>
    </row>
    <row r="3" spans="2:14" ht="17.25" customHeight="1" x14ac:dyDescent="0.45">
      <c r="B3" s="344"/>
      <c r="C3" s="342"/>
      <c r="D3" s="342"/>
      <c r="E3" s="342"/>
      <c r="F3" s="342"/>
      <c r="G3" s="342"/>
      <c r="H3" s="342"/>
      <c r="I3" s="342"/>
      <c r="J3" s="342"/>
      <c r="K3" s="342"/>
      <c r="L3" s="342"/>
      <c r="M3" s="342"/>
      <c r="N3" s="340"/>
    </row>
    <row r="4" spans="2:14" ht="23.25" x14ac:dyDescent="0.45">
      <c r="B4" s="41" t="s">
        <v>108</v>
      </c>
      <c r="C4" s="42"/>
      <c r="D4" s="57"/>
      <c r="E4" s="4"/>
      <c r="F4" s="4"/>
      <c r="G4" s="4"/>
      <c r="H4" s="4"/>
      <c r="I4" s="4"/>
      <c r="J4" s="4"/>
      <c r="K4" s="4"/>
      <c r="L4" s="4"/>
      <c r="M4" s="4"/>
      <c r="N4" s="5"/>
    </row>
    <row r="5" spans="2:14" ht="21" x14ac:dyDescent="0.45">
      <c r="B5" s="46" t="s">
        <v>28</v>
      </c>
      <c r="C5" s="6" t="s">
        <v>9</v>
      </c>
      <c r="D5" s="7">
        <v>3153</v>
      </c>
      <c r="E5" s="6">
        <v>25</v>
      </c>
      <c r="F5" s="6" t="s">
        <v>11</v>
      </c>
      <c r="G5" s="11">
        <v>42064</v>
      </c>
      <c r="H5" s="11">
        <v>43040</v>
      </c>
      <c r="I5" s="6">
        <v>15</v>
      </c>
      <c r="J5" s="8">
        <v>7.4999999999999997E-3</v>
      </c>
      <c r="K5" s="6" t="s">
        <v>25</v>
      </c>
      <c r="L5" s="6" t="s">
        <v>112</v>
      </c>
      <c r="M5" s="9">
        <v>814</v>
      </c>
      <c r="N5" s="10">
        <v>814</v>
      </c>
    </row>
    <row r="6" spans="2:14" ht="21" x14ac:dyDescent="0.45">
      <c r="B6" s="46" t="s">
        <v>20</v>
      </c>
      <c r="C6" s="6" t="s">
        <v>9</v>
      </c>
      <c r="D6" s="7">
        <v>5751</v>
      </c>
      <c r="E6" s="6">
        <v>25</v>
      </c>
      <c r="F6" s="6" t="s">
        <v>11</v>
      </c>
      <c r="G6" s="11">
        <v>43070</v>
      </c>
      <c r="H6" s="11">
        <v>44256</v>
      </c>
      <c r="I6" s="6">
        <v>15</v>
      </c>
      <c r="J6" s="8">
        <v>8.5000000000000006E-3</v>
      </c>
      <c r="K6" s="6" t="s">
        <v>25</v>
      </c>
      <c r="L6" s="6" t="s">
        <v>112</v>
      </c>
      <c r="M6" s="9">
        <v>2193</v>
      </c>
      <c r="N6" s="10">
        <v>2193</v>
      </c>
    </row>
    <row r="7" spans="2:14" ht="21" x14ac:dyDescent="0.45">
      <c r="B7" s="46" t="s">
        <v>21</v>
      </c>
      <c r="C7" s="6" t="s">
        <v>9</v>
      </c>
      <c r="D7" s="7">
        <v>7927</v>
      </c>
      <c r="E7" s="6">
        <v>25</v>
      </c>
      <c r="F7" s="6" t="s">
        <v>17</v>
      </c>
      <c r="G7" s="11">
        <v>43831</v>
      </c>
      <c r="H7" s="11">
        <v>45839</v>
      </c>
      <c r="I7" s="6">
        <v>6</v>
      </c>
      <c r="J7" s="8">
        <v>8.5000000000000006E-3</v>
      </c>
      <c r="K7" s="6" t="s">
        <v>25</v>
      </c>
      <c r="L7" s="6" t="s">
        <v>112</v>
      </c>
      <c r="M7" s="9">
        <v>5585</v>
      </c>
      <c r="N7" s="10">
        <v>2264</v>
      </c>
    </row>
    <row r="8" spans="2:14" x14ac:dyDescent="0.45">
      <c r="B8" s="45" t="s">
        <v>33</v>
      </c>
      <c r="C8" s="12"/>
      <c r="D8" s="14"/>
      <c r="E8" s="12"/>
      <c r="F8" s="12"/>
      <c r="G8" s="13"/>
      <c r="H8" s="13"/>
      <c r="I8" s="12"/>
      <c r="J8" s="15"/>
      <c r="K8" s="12"/>
      <c r="L8" s="12"/>
      <c r="M8" s="16">
        <v>7458</v>
      </c>
      <c r="N8" s="17">
        <v>4239</v>
      </c>
    </row>
    <row r="9" spans="2:14" ht="23.25" x14ac:dyDescent="0.45">
      <c r="B9" s="55" t="s">
        <v>34</v>
      </c>
      <c r="C9" s="52"/>
      <c r="D9" s="58"/>
      <c r="E9" s="29"/>
      <c r="F9" s="29"/>
      <c r="G9" s="29"/>
      <c r="H9" s="29"/>
      <c r="I9" s="18">
        <v>36</v>
      </c>
      <c r="J9" s="29"/>
      <c r="K9" s="29"/>
      <c r="L9" s="29"/>
      <c r="M9" s="19">
        <v>16050</v>
      </c>
      <c r="N9" s="20">
        <v>9510</v>
      </c>
    </row>
    <row r="10" spans="2:14" ht="23.25" x14ac:dyDescent="0.45">
      <c r="B10" s="41" t="s">
        <v>35</v>
      </c>
      <c r="C10" s="42"/>
      <c r="D10" s="57"/>
      <c r="E10" s="4"/>
      <c r="F10" s="4"/>
      <c r="G10" s="4"/>
      <c r="H10" s="4"/>
      <c r="I10" s="4"/>
      <c r="J10" s="4"/>
      <c r="K10" s="4"/>
      <c r="L10" s="4"/>
      <c r="M10" s="61"/>
      <c r="N10" s="62"/>
    </row>
    <row r="11" spans="2:14" x14ac:dyDescent="0.45">
      <c r="B11" s="46" t="s">
        <v>36</v>
      </c>
      <c r="C11" s="6" t="s">
        <v>19</v>
      </c>
      <c r="D11" s="7">
        <v>590</v>
      </c>
      <c r="E11" s="6">
        <v>200</v>
      </c>
      <c r="F11" s="6" t="s">
        <v>11</v>
      </c>
      <c r="G11" s="11">
        <v>41791</v>
      </c>
      <c r="H11" s="11">
        <v>44136</v>
      </c>
      <c r="I11" s="6">
        <v>64</v>
      </c>
      <c r="J11" s="8">
        <v>1.4999999999999999E-2</v>
      </c>
      <c r="K11" s="6" t="s">
        <v>25</v>
      </c>
      <c r="L11" s="6" t="s">
        <v>109</v>
      </c>
      <c r="M11" s="9">
        <v>221</v>
      </c>
      <c r="N11" s="10">
        <v>221</v>
      </c>
    </row>
    <row r="12" spans="2:14" x14ac:dyDescent="0.45">
      <c r="B12" s="46" t="s">
        <v>28</v>
      </c>
      <c r="C12" s="6" t="s">
        <v>19</v>
      </c>
      <c r="D12" s="7">
        <v>1200</v>
      </c>
      <c r="E12" s="6">
        <v>150</v>
      </c>
      <c r="F12" s="6" t="s">
        <v>22</v>
      </c>
      <c r="G12" s="11">
        <v>43466</v>
      </c>
      <c r="H12" s="11">
        <v>45536</v>
      </c>
      <c r="I12" s="6">
        <v>52</v>
      </c>
      <c r="J12" s="8">
        <v>1.4999999999999999E-2</v>
      </c>
      <c r="K12" s="6" t="s">
        <v>25</v>
      </c>
      <c r="L12" s="6" t="s">
        <v>109</v>
      </c>
      <c r="M12" s="9">
        <v>1200</v>
      </c>
      <c r="N12" s="10">
        <v>519</v>
      </c>
    </row>
    <row r="13" spans="2:14" x14ac:dyDescent="0.45">
      <c r="B13" s="46" t="s">
        <v>33</v>
      </c>
      <c r="C13" s="6"/>
      <c r="D13" s="7"/>
      <c r="E13" s="6"/>
      <c r="F13" s="6"/>
      <c r="G13" s="11"/>
      <c r="H13" s="11"/>
      <c r="I13" s="6"/>
      <c r="J13" s="8"/>
      <c r="K13" s="6"/>
      <c r="L13" s="6"/>
      <c r="M13" s="9">
        <v>75</v>
      </c>
      <c r="N13" s="10">
        <v>34</v>
      </c>
    </row>
    <row r="14" spans="2:14" ht="23.25" x14ac:dyDescent="0.45">
      <c r="B14" s="55" t="s">
        <v>37</v>
      </c>
      <c r="C14" s="52"/>
      <c r="D14" s="58"/>
      <c r="E14" s="29"/>
      <c r="F14" s="29"/>
      <c r="G14" s="29"/>
      <c r="H14" s="29"/>
      <c r="I14" s="18">
        <v>116</v>
      </c>
      <c r="J14" s="29"/>
      <c r="K14" s="29"/>
      <c r="L14" s="29"/>
      <c r="M14" s="19">
        <v>1496</v>
      </c>
      <c r="N14" s="20">
        <v>774</v>
      </c>
    </row>
    <row r="15" spans="2:14" ht="23.25" x14ac:dyDescent="0.45">
      <c r="B15" s="41" t="s">
        <v>38</v>
      </c>
      <c r="C15" s="42"/>
      <c r="D15" s="57"/>
      <c r="E15" s="4"/>
      <c r="F15" s="4"/>
      <c r="G15" s="4"/>
      <c r="H15" s="4"/>
      <c r="I15" s="4"/>
      <c r="J15" s="4"/>
      <c r="K15" s="4"/>
      <c r="L15" s="4"/>
      <c r="M15" s="61"/>
      <c r="N15" s="62"/>
    </row>
    <row r="16" spans="2:14" x14ac:dyDescent="0.45">
      <c r="B16" s="46" t="s">
        <v>39</v>
      </c>
      <c r="C16" s="6" t="s">
        <v>40</v>
      </c>
      <c r="D16" s="7">
        <v>1183</v>
      </c>
      <c r="E16" s="6" t="s">
        <v>10</v>
      </c>
      <c r="F16" s="6" t="s">
        <v>22</v>
      </c>
      <c r="G16" s="11">
        <v>42795</v>
      </c>
      <c r="H16" s="11" t="s">
        <v>12</v>
      </c>
      <c r="I16" s="6" t="s">
        <v>10</v>
      </c>
      <c r="J16" s="8">
        <v>6.0000000000000001E-3</v>
      </c>
      <c r="K16" s="6" t="s">
        <v>25</v>
      </c>
      <c r="L16" s="6" t="s">
        <v>12</v>
      </c>
      <c r="M16" s="9">
        <v>964</v>
      </c>
      <c r="N16" s="10">
        <v>765</v>
      </c>
    </row>
    <row r="17" spans="2:14" x14ac:dyDescent="0.45">
      <c r="B17" s="46" t="s">
        <v>33</v>
      </c>
      <c r="C17" s="6"/>
      <c r="D17" s="7"/>
      <c r="E17" s="6"/>
      <c r="F17" s="6"/>
      <c r="G17" s="11"/>
      <c r="H17" s="11"/>
      <c r="I17" s="6"/>
      <c r="J17" s="8"/>
      <c r="K17" s="6"/>
      <c r="L17" s="6"/>
      <c r="M17" s="9">
        <v>50</v>
      </c>
      <c r="N17" s="10" t="s">
        <v>10</v>
      </c>
    </row>
    <row r="18" spans="2:14" ht="23.25" x14ac:dyDescent="0.45">
      <c r="B18" s="55" t="s">
        <v>41</v>
      </c>
      <c r="C18" s="52"/>
      <c r="D18" s="58"/>
      <c r="E18" s="29"/>
      <c r="F18" s="29"/>
      <c r="G18" s="29"/>
      <c r="H18" s="29"/>
      <c r="I18" s="18" t="s">
        <v>10</v>
      </c>
      <c r="J18" s="29"/>
      <c r="K18" s="29"/>
      <c r="L18" s="29"/>
      <c r="M18" s="19">
        <v>1014</v>
      </c>
      <c r="N18" s="20">
        <v>765</v>
      </c>
    </row>
    <row r="19" spans="2:14" ht="23.25" x14ac:dyDescent="0.45">
      <c r="B19" s="54" t="s">
        <v>94</v>
      </c>
      <c r="C19" s="53"/>
      <c r="D19" s="59"/>
      <c r="E19" s="21"/>
      <c r="F19" s="21"/>
      <c r="G19" s="21"/>
      <c r="H19" s="21"/>
      <c r="I19" s="12">
        <v>1</v>
      </c>
      <c r="J19" s="21"/>
      <c r="K19" s="21"/>
      <c r="L19" s="21"/>
      <c r="M19" s="14" t="s">
        <v>10</v>
      </c>
      <c r="N19" s="63" t="s">
        <v>10</v>
      </c>
    </row>
    <row r="20" spans="2:14" ht="23.25" x14ac:dyDescent="0.45">
      <c r="B20" s="49" t="s">
        <v>42</v>
      </c>
      <c r="C20" s="50"/>
      <c r="D20" s="60"/>
      <c r="E20" s="22"/>
      <c r="F20" s="22"/>
      <c r="G20" s="22"/>
      <c r="H20" s="22"/>
      <c r="I20" s="37">
        <v>153</v>
      </c>
      <c r="J20" s="22"/>
      <c r="K20" s="22"/>
      <c r="L20" s="22"/>
      <c r="M20" s="23">
        <v>18560</v>
      </c>
      <c r="N20" s="24">
        <v>11049</v>
      </c>
    </row>
    <row r="23" spans="2:14" x14ac:dyDescent="0.45">
      <c r="B23" s="337" t="s">
        <v>104</v>
      </c>
      <c r="C23" s="337"/>
      <c r="D23" s="337"/>
      <c r="E23" s="337"/>
      <c r="F23" s="337"/>
      <c r="G23" s="337"/>
      <c r="H23" s="337"/>
      <c r="I23" s="337"/>
      <c r="J23" s="337"/>
      <c r="K23" s="337"/>
      <c r="L23" s="337"/>
      <c r="M23" s="337"/>
      <c r="N23" s="337"/>
    </row>
    <row r="24" spans="2:14" x14ac:dyDescent="0.45">
      <c r="B24" s="337"/>
      <c r="C24" s="337"/>
      <c r="D24" s="337"/>
      <c r="E24" s="337"/>
      <c r="F24" s="337"/>
      <c r="G24" s="337"/>
      <c r="H24" s="337"/>
      <c r="I24" s="337"/>
      <c r="J24" s="337"/>
      <c r="K24" s="337"/>
      <c r="L24" s="337"/>
      <c r="M24" s="337"/>
      <c r="N24" s="337"/>
    </row>
    <row r="25" spans="2:14" x14ac:dyDescent="0.45">
      <c r="B25" s="337"/>
      <c r="C25" s="337"/>
      <c r="D25" s="337"/>
      <c r="E25" s="337"/>
      <c r="F25" s="337"/>
      <c r="G25" s="337"/>
      <c r="H25" s="337"/>
      <c r="I25" s="337"/>
      <c r="J25" s="337"/>
      <c r="K25" s="337"/>
      <c r="L25" s="337"/>
      <c r="M25" s="337"/>
      <c r="N25" s="337"/>
    </row>
    <row r="26" spans="2:14" x14ac:dyDescent="0.45">
      <c r="B26" s="337"/>
      <c r="C26" s="337"/>
      <c r="D26" s="337"/>
      <c r="E26" s="337"/>
      <c r="F26" s="337"/>
      <c r="G26" s="337"/>
      <c r="H26" s="337"/>
      <c r="I26" s="337"/>
      <c r="J26" s="337"/>
      <c r="K26" s="337"/>
      <c r="L26" s="337"/>
      <c r="M26" s="337"/>
      <c r="N26" s="337"/>
    </row>
  </sheetData>
  <mergeCells count="14">
    <mergeCell ref="B23:N26"/>
    <mergeCell ref="N2:N3"/>
    <mergeCell ref="H2:H3"/>
    <mergeCell ref="I2:I3"/>
    <mergeCell ref="J2:J3"/>
    <mergeCell ref="K2:K3"/>
    <mergeCell ref="L2:L3"/>
    <mergeCell ref="M2:M3"/>
    <mergeCell ref="B2:B3"/>
    <mergeCell ref="C2:C3"/>
    <mergeCell ref="D2:D3"/>
    <mergeCell ref="E2:E3"/>
    <mergeCell ref="F2:F3"/>
    <mergeCell ref="G2:G3"/>
  </mergeCells>
  <printOptions horizontalCentered="1" verticalCentered="1"/>
  <pageMargins left="0.23622047244094491" right="0.23622047244094491" top="0.74803149606299213" bottom="0.7480314960629921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E474-7FE2-422E-8F52-66A864DD75DA}">
  <sheetPr>
    <pageSetUpPr fitToPage="1"/>
  </sheetPr>
  <dimension ref="B1:T19"/>
  <sheetViews>
    <sheetView showGridLines="0" zoomScaleNormal="100" zoomScaleSheetLayoutView="100" workbookViewId="0">
      <selection activeCell="J15" sqref="J15:J16"/>
    </sheetView>
  </sheetViews>
  <sheetFormatPr defaultColWidth="8.73046875" defaultRowHeight="13.15" x14ac:dyDescent="0.45"/>
  <cols>
    <col min="1" max="1" width="0.59765625" style="1" customWidth="1"/>
    <col min="2" max="2" width="35.59765625" style="25" customWidth="1"/>
    <col min="3" max="3" width="10.1328125" style="26" customWidth="1"/>
    <col min="4" max="7" width="10.1328125" style="25" customWidth="1"/>
    <col min="8" max="8" width="10.1328125" style="26" customWidth="1"/>
    <col min="9" max="14" width="10.1328125" style="25" customWidth="1"/>
    <col min="15" max="16384" width="8.73046875" style="1"/>
  </cols>
  <sheetData>
    <row r="1" spans="2:20" x14ac:dyDescent="0.45">
      <c r="B1" s="48" t="s">
        <v>101</v>
      </c>
      <c r="C1" s="2"/>
      <c r="D1" s="1"/>
      <c r="E1" s="1"/>
      <c r="F1" s="1"/>
      <c r="G1" s="1"/>
      <c r="H1" s="2"/>
      <c r="I1" s="1"/>
      <c r="J1" s="1"/>
      <c r="K1" s="1"/>
      <c r="L1" s="1"/>
      <c r="M1" s="1"/>
      <c r="N1" s="1"/>
    </row>
    <row r="2" spans="2:20" ht="13.5" thickBot="1" x14ac:dyDescent="0.5">
      <c r="B2" s="48"/>
      <c r="C2" s="2"/>
      <c r="D2" s="1"/>
      <c r="E2" s="1"/>
      <c r="F2" s="1"/>
      <c r="G2" s="1"/>
      <c r="H2" s="2"/>
      <c r="I2" s="1"/>
      <c r="J2" s="1"/>
      <c r="K2" s="1"/>
      <c r="L2" s="1"/>
      <c r="M2" s="1"/>
      <c r="N2" s="1"/>
    </row>
    <row r="3" spans="2:20" ht="25.5" customHeight="1" thickBot="1" x14ac:dyDescent="0.75">
      <c r="B3" s="338"/>
      <c r="D3" s="327" t="s">
        <v>264</v>
      </c>
      <c r="E3" s="327"/>
      <c r="F3" s="327"/>
      <c r="G3" s="327" t="s">
        <v>265</v>
      </c>
      <c r="H3" s="327"/>
      <c r="I3" s="327"/>
      <c r="J3" s="327" t="s">
        <v>266</v>
      </c>
      <c r="K3" s="327"/>
      <c r="L3" s="327"/>
      <c r="M3" s="327"/>
    </row>
    <row r="4" spans="2:20" ht="25.5" customHeight="1" thickBot="1" x14ac:dyDescent="0.45">
      <c r="B4" s="338"/>
      <c r="C4" s="228" t="s">
        <v>216</v>
      </c>
      <c r="D4" s="257" t="s">
        <v>130</v>
      </c>
      <c r="E4" s="227" t="s">
        <v>131</v>
      </c>
      <c r="F4" s="229" t="s">
        <v>132</v>
      </c>
      <c r="G4" s="257" t="s">
        <v>130</v>
      </c>
      <c r="H4" s="227" t="s">
        <v>131</v>
      </c>
      <c r="I4" s="229" t="s">
        <v>132</v>
      </c>
      <c r="J4" s="310" t="s">
        <v>140</v>
      </c>
      <c r="K4" s="311" t="s">
        <v>138</v>
      </c>
      <c r="L4" s="311" t="s">
        <v>139</v>
      </c>
      <c r="M4" s="309" t="s">
        <v>134</v>
      </c>
      <c r="N4" s="230" t="s">
        <v>135</v>
      </c>
      <c r="O4" s="68"/>
    </row>
    <row r="5" spans="2:20" ht="13.5" customHeight="1" x14ac:dyDescent="0.45">
      <c r="B5" s="166" t="s">
        <v>152</v>
      </c>
      <c r="C5" s="167"/>
      <c r="D5" s="168"/>
      <c r="E5" s="169"/>
      <c r="F5" s="169"/>
      <c r="G5" s="169"/>
      <c r="H5" s="169"/>
      <c r="I5" s="169"/>
      <c r="J5" s="262"/>
      <c r="K5" s="169"/>
      <c r="L5" s="169"/>
      <c r="M5" s="169"/>
      <c r="N5" s="170"/>
    </row>
    <row r="6" spans="2:20" ht="13.5" customHeight="1" x14ac:dyDescent="0.45">
      <c r="B6" s="171" t="s">
        <v>28</v>
      </c>
      <c r="C6" s="73" t="s">
        <v>9</v>
      </c>
      <c r="D6" s="258">
        <v>1590</v>
      </c>
      <c r="E6" s="74">
        <v>926</v>
      </c>
      <c r="F6" s="74">
        <v>664</v>
      </c>
      <c r="G6" s="258">
        <v>2055</v>
      </c>
      <c r="H6" s="74">
        <v>1355</v>
      </c>
      <c r="I6" s="74">
        <v>700</v>
      </c>
      <c r="J6" s="260">
        <v>1.29</v>
      </c>
      <c r="K6" s="159">
        <v>0.85</v>
      </c>
      <c r="L6" s="159">
        <v>0.44000000000000006</v>
      </c>
      <c r="M6" s="158">
        <v>0.09</v>
      </c>
      <c r="N6" s="197">
        <v>0.74</v>
      </c>
      <c r="P6" s="71"/>
      <c r="Q6" s="205"/>
      <c r="R6" s="205"/>
      <c r="S6" s="205"/>
      <c r="T6" s="205"/>
    </row>
    <row r="7" spans="2:20" ht="13.5" customHeight="1" x14ac:dyDescent="0.45">
      <c r="B7" s="171" t="s">
        <v>195</v>
      </c>
      <c r="C7" s="73" t="s">
        <v>9</v>
      </c>
      <c r="D7" s="258">
        <v>1736</v>
      </c>
      <c r="E7" s="74">
        <v>746</v>
      </c>
      <c r="F7" s="74">
        <v>990</v>
      </c>
      <c r="G7" s="258">
        <v>2115</v>
      </c>
      <c r="H7" s="74">
        <v>1073</v>
      </c>
      <c r="I7" s="74">
        <v>1042</v>
      </c>
      <c r="J7" s="260">
        <v>1.22</v>
      </c>
      <c r="K7" s="159">
        <v>0.62</v>
      </c>
      <c r="L7" s="159">
        <v>0.6</v>
      </c>
      <c r="M7" s="158">
        <v>0.09</v>
      </c>
      <c r="N7" s="197">
        <v>0.4</v>
      </c>
      <c r="P7" s="71"/>
      <c r="Q7" s="205"/>
      <c r="R7" s="205"/>
      <c r="S7" s="205"/>
      <c r="T7" s="205"/>
    </row>
    <row r="8" spans="2:20" ht="13.5" customHeight="1" x14ac:dyDescent="0.45">
      <c r="B8" s="171" t="s">
        <v>123</v>
      </c>
      <c r="C8" s="73" t="s">
        <v>19</v>
      </c>
      <c r="D8" s="258">
        <v>309</v>
      </c>
      <c r="E8" s="74">
        <v>120</v>
      </c>
      <c r="F8" s="74">
        <v>189</v>
      </c>
      <c r="G8" s="258">
        <v>378</v>
      </c>
      <c r="H8" s="74">
        <v>180</v>
      </c>
      <c r="I8" s="74">
        <v>198</v>
      </c>
      <c r="J8" s="260">
        <v>1.22</v>
      </c>
      <c r="K8" s="159">
        <v>0.57999999999999996</v>
      </c>
      <c r="L8" s="159">
        <v>0.64</v>
      </c>
      <c r="M8" s="158">
        <v>0.09</v>
      </c>
      <c r="N8" s="197">
        <v>0.41</v>
      </c>
      <c r="P8" s="71"/>
      <c r="Q8" s="205"/>
      <c r="R8" s="205"/>
      <c r="S8" s="205"/>
      <c r="T8" s="205"/>
    </row>
    <row r="9" spans="2:20" ht="13.5" customHeight="1" x14ac:dyDescent="0.45">
      <c r="B9" s="171" t="s">
        <v>124</v>
      </c>
      <c r="C9" s="73" t="s">
        <v>30</v>
      </c>
      <c r="D9" s="258">
        <v>610</v>
      </c>
      <c r="E9" s="74">
        <v>242</v>
      </c>
      <c r="F9" s="74">
        <v>368</v>
      </c>
      <c r="G9" s="258">
        <v>746</v>
      </c>
      <c r="H9" s="74">
        <v>359</v>
      </c>
      <c r="I9" s="74">
        <v>387</v>
      </c>
      <c r="J9" s="260">
        <v>1.22</v>
      </c>
      <c r="K9" s="159">
        <v>0.59</v>
      </c>
      <c r="L9" s="159">
        <v>0.63</v>
      </c>
      <c r="M9" s="158">
        <v>0.09</v>
      </c>
      <c r="N9" s="197">
        <v>0.41</v>
      </c>
      <c r="P9" s="71" t="s">
        <v>340</v>
      </c>
      <c r="Q9" s="205"/>
      <c r="R9" s="205"/>
      <c r="S9" s="205"/>
      <c r="T9" s="205"/>
    </row>
    <row r="10" spans="2:20" ht="13.5" customHeight="1" x14ac:dyDescent="0.45">
      <c r="B10" s="171" t="s">
        <v>121</v>
      </c>
      <c r="C10" s="73" t="s">
        <v>9</v>
      </c>
      <c r="D10" s="258">
        <v>2996</v>
      </c>
      <c r="E10" s="74">
        <v>801</v>
      </c>
      <c r="F10" s="74">
        <v>2195</v>
      </c>
      <c r="G10" s="258">
        <v>3293</v>
      </c>
      <c r="H10" s="74">
        <v>1079</v>
      </c>
      <c r="I10" s="74">
        <v>2214</v>
      </c>
      <c r="J10" s="260">
        <v>1.1000000000000001</v>
      </c>
      <c r="K10" s="159">
        <v>0.36</v>
      </c>
      <c r="L10" s="159">
        <v>0.7400000000000001</v>
      </c>
      <c r="M10" s="158">
        <v>0.11</v>
      </c>
      <c r="N10" s="197">
        <v>0.06</v>
      </c>
      <c r="P10" s="71"/>
      <c r="Q10" s="205"/>
      <c r="R10" s="205"/>
      <c r="S10" s="205"/>
      <c r="T10" s="205"/>
    </row>
    <row r="11" spans="2:20" ht="13.5" customHeight="1" x14ac:dyDescent="0.45">
      <c r="B11" s="171" t="s">
        <v>122</v>
      </c>
      <c r="C11" s="73" t="s">
        <v>19</v>
      </c>
      <c r="D11" s="258">
        <v>500</v>
      </c>
      <c r="E11" s="74">
        <v>145</v>
      </c>
      <c r="F11" s="74">
        <v>355</v>
      </c>
      <c r="G11" s="258">
        <v>554</v>
      </c>
      <c r="H11" s="74">
        <v>196</v>
      </c>
      <c r="I11" s="74">
        <v>358</v>
      </c>
      <c r="J11" s="260">
        <v>1.1100000000000001</v>
      </c>
      <c r="K11" s="159">
        <v>0.39</v>
      </c>
      <c r="L11" s="159">
        <v>0.72000000000000008</v>
      </c>
      <c r="M11" s="158">
        <v>0.11</v>
      </c>
      <c r="N11" s="197">
        <v>0.1</v>
      </c>
      <c r="P11" s="71"/>
      <c r="Q11" s="205"/>
      <c r="R11" s="205"/>
      <c r="S11" s="205"/>
      <c r="T11" s="205"/>
    </row>
    <row r="12" spans="2:20" ht="13.5" customHeight="1" x14ac:dyDescent="0.45">
      <c r="B12" s="171" t="s">
        <v>125</v>
      </c>
      <c r="C12" s="73" t="s">
        <v>30</v>
      </c>
      <c r="D12" s="258">
        <v>516</v>
      </c>
      <c r="E12" s="74">
        <v>118</v>
      </c>
      <c r="F12" s="74">
        <v>398</v>
      </c>
      <c r="G12" s="258">
        <v>561</v>
      </c>
      <c r="H12" s="74">
        <v>161</v>
      </c>
      <c r="I12" s="74">
        <v>400</v>
      </c>
      <c r="J12" s="260">
        <v>1.0900000000000001</v>
      </c>
      <c r="K12" s="159">
        <v>0.31</v>
      </c>
      <c r="L12" s="159">
        <v>0.78</v>
      </c>
      <c r="M12" s="158">
        <v>0.11</v>
      </c>
      <c r="N12" s="197">
        <v>0.06</v>
      </c>
      <c r="P12" s="71" t="s">
        <v>340</v>
      </c>
      <c r="Q12" s="205"/>
      <c r="R12" s="205"/>
      <c r="S12" s="205"/>
      <c r="T12" s="205"/>
    </row>
    <row r="13" spans="2:20" s="72" customFormat="1" ht="13.5" customHeight="1" x14ac:dyDescent="0.45">
      <c r="B13" s="172"/>
      <c r="C13" s="139"/>
      <c r="D13" s="144"/>
      <c r="E13" s="145"/>
      <c r="F13" s="96"/>
      <c r="G13" s="96"/>
      <c r="H13" s="145"/>
      <c r="I13" s="96"/>
      <c r="J13" s="96"/>
      <c r="K13" s="96"/>
      <c r="L13" s="145"/>
      <c r="M13" s="145"/>
      <c r="N13" s="312"/>
      <c r="P13" s="71"/>
      <c r="Q13" s="205"/>
      <c r="R13" s="205"/>
      <c r="S13" s="205"/>
      <c r="T13" s="205"/>
    </row>
    <row r="14" spans="2:20" ht="13.5" customHeight="1" x14ac:dyDescent="0.45">
      <c r="B14" s="173" t="s">
        <v>333</v>
      </c>
      <c r="C14" s="73"/>
      <c r="D14" s="258"/>
      <c r="E14" s="74"/>
      <c r="F14" s="74"/>
      <c r="G14" s="258"/>
      <c r="H14" s="74"/>
      <c r="I14" s="74"/>
      <c r="J14" s="260"/>
      <c r="K14" s="159"/>
      <c r="L14" s="159"/>
      <c r="M14" s="158"/>
      <c r="N14" s="197"/>
      <c r="P14" s="71"/>
      <c r="Q14" s="205"/>
      <c r="R14" s="205"/>
      <c r="S14" s="205"/>
      <c r="T14" s="205"/>
    </row>
    <row r="15" spans="2:20" ht="13.5" customHeight="1" x14ac:dyDescent="0.45">
      <c r="B15" s="171" t="s">
        <v>36</v>
      </c>
      <c r="C15" s="73" t="s">
        <v>19</v>
      </c>
      <c r="D15" s="258">
        <v>651</v>
      </c>
      <c r="E15" s="74">
        <v>594</v>
      </c>
      <c r="F15" s="74">
        <f>D15-E15</f>
        <v>57</v>
      </c>
      <c r="G15" s="258">
        <v>948</v>
      </c>
      <c r="H15" s="74">
        <v>875</v>
      </c>
      <c r="I15" s="74">
        <f>G15-H15</f>
        <v>73</v>
      </c>
      <c r="J15" s="260">
        <v>1.46</v>
      </c>
      <c r="K15" s="159">
        <v>1.34</v>
      </c>
      <c r="L15" s="159">
        <v>0.12</v>
      </c>
      <c r="M15" s="158">
        <v>0.17</v>
      </c>
      <c r="N15" s="197">
        <v>1.27</v>
      </c>
      <c r="P15" s="71"/>
      <c r="Q15" s="205"/>
      <c r="R15" s="205"/>
      <c r="S15" s="205"/>
      <c r="T15" s="205"/>
    </row>
    <row r="16" spans="2:20" ht="13.5" customHeight="1" x14ac:dyDescent="0.45">
      <c r="B16" s="171" t="s">
        <v>28</v>
      </c>
      <c r="C16" s="73" t="s">
        <v>19</v>
      </c>
      <c r="D16" s="258">
        <v>1034</v>
      </c>
      <c r="E16" s="74">
        <v>177</v>
      </c>
      <c r="F16" s="74">
        <f>D16-E16</f>
        <v>857</v>
      </c>
      <c r="G16" s="258">
        <v>1283</v>
      </c>
      <c r="H16" s="74">
        <v>380</v>
      </c>
      <c r="I16" s="74">
        <f>G16-H16</f>
        <v>903</v>
      </c>
      <c r="J16" s="260">
        <v>1.24</v>
      </c>
      <c r="K16" s="159">
        <v>0.37</v>
      </c>
      <c r="L16" s="159">
        <v>0.87</v>
      </c>
      <c r="M16" s="158">
        <v>0.15</v>
      </c>
      <c r="N16" s="197">
        <v>0.18</v>
      </c>
      <c r="P16" s="71"/>
      <c r="Q16" s="205"/>
      <c r="R16" s="205"/>
      <c r="S16" s="205"/>
      <c r="T16" s="205"/>
    </row>
    <row r="17" spans="2:19" s="72" customFormat="1" ht="13.5" customHeight="1" x14ac:dyDescent="0.45">
      <c r="B17" s="172"/>
      <c r="C17" s="139"/>
      <c r="D17" s="144"/>
      <c r="E17" s="145"/>
      <c r="F17" s="96"/>
      <c r="G17" s="96"/>
      <c r="H17" s="145"/>
      <c r="I17" s="96"/>
      <c r="J17" s="96"/>
      <c r="K17" s="96"/>
      <c r="L17" s="145"/>
      <c r="M17" s="145"/>
      <c r="N17" s="198"/>
      <c r="P17" s="71"/>
      <c r="Q17" s="71"/>
      <c r="R17" s="71"/>
      <c r="S17" s="71"/>
    </row>
    <row r="19" spans="2:19" x14ac:dyDescent="0.45">
      <c r="B19" s="27" t="s">
        <v>339</v>
      </c>
    </row>
  </sheetData>
  <mergeCells count="4">
    <mergeCell ref="B3:B4"/>
    <mergeCell ref="D3:F3"/>
    <mergeCell ref="G3:I3"/>
    <mergeCell ref="J3:M3"/>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0BA9-DACF-4B50-A169-774F2976329A}">
  <sheetPr>
    <pageSetUpPr fitToPage="1"/>
  </sheetPr>
  <dimension ref="B1:N50"/>
  <sheetViews>
    <sheetView showGridLines="0" topLeftCell="A25" zoomScale="85" zoomScaleNormal="85" zoomScaleSheetLayoutView="100" workbookViewId="0">
      <selection activeCell="B44" sqref="B44"/>
    </sheetView>
  </sheetViews>
  <sheetFormatPr defaultColWidth="8.73046875" defaultRowHeight="13.15" x14ac:dyDescent="0.4"/>
  <cols>
    <col min="1" max="1" width="2" style="40" customWidth="1"/>
    <col min="2" max="2" width="23.3984375" style="40" customWidth="1"/>
    <col min="3" max="11" width="11.59765625" style="40" customWidth="1"/>
    <col min="12" max="12" width="19" style="40" customWidth="1"/>
    <col min="13" max="14" width="11.59765625" style="40" customWidth="1"/>
    <col min="15" max="16384" width="8.73046875" style="40"/>
  </cols>
  <sheetData>
    <row r="1" spans="2:14" ht="2.4500000000000002" customHeight="1" x14ac:dyDescent="0.4"/>
    <row r="2" spans="2:14" s="25" customFormat="1" ht="20.100000000000001" customHeight="1" x14ac:dyDescent="0.45">
      <c r="B2" s="28" t="s">
        <v>102</v>
      </c>
      <c r="C2" s="26"/>
      <c r="K2" s="26"/>
    </row>
    <row r="3" spans="2:14" ht="6.95" customHeight="1" x14ac:dyDescent="0.4"/>
    <row r="4" spans="2:14" s="1" customFormat="1" ht="23.1" customHeight="1" x14ac:dyDescent="0.45">
      <c r="B4" s="343" t="s">
        <v>27</v>
      </c>
      <c r="C4" s="341" t="s">
        <v>0</v>
      </c>
      <c r="D4" s="341" t="s">
        <v>97</v>
      </c>
      <c r="E4" s="341" t="s">
        <v>98</v>
      </c>
      <c r="F4" s="341" t="s">
        <v>3</v>
      </c>
      <c r="G4" s="341" t="s">
        <v>4</v>
      </c>
      <c r="H4" s="341" t="s">
        <v>5</v>
      </c>
      <c r="I4" s="341" t="s">
        <v>99</v>
      </c>
      <c r="J4" s="341" t="s">
        <v>100</v>
      </c>
      <c r="K4" s="341" t="s">
        <v>1</v>
      </c>
      <c r="L4" s="341" t="s">
        <v>2</v>
      </c>
      <c r="M4" s="341" t="s">
        <v>6</v>
      </c>
      <c r="N4" s="339" t="s">
        <v>7</v>
      </c>
    </row>
    <row r="5" spans="2:14" s="1" customFormat="1" ht="22.5" customHeight="1" x14ac:dyDescent="0.45">
      <c r="B5" s="344"/>
      <c r="C5" s="342"/>
      <c r="D5" s="342"/>
      <c r="E5" s="342"/>
      <c r="F5" s="342"/>
      <c r="G5" s="342"/>
      <c r="H5" s="342"/>
      <c r="I5" s="342"/>
      <c r="J5" s="342"/>
      <c r="K5" s="342"/>
      <c r="L5" s="342"/>
      <c r="M5" s="342"/>
      <c r="N5" s="340"/>
    </row>
    <row r="6" spans="2:14" ht="23.25" x14ac:dyDescent="0.4">
      <c r="B6" s="41" t="s">
        <v>43</v>
      </c>
      <c r="C6" s="42"/>
      <c r="D6" s="42"/>
      <c r="E6" s="3"/>
      <c r="F6" s="4"/>
      <c r="G6" s="4"/>
      <c r="H6" s="4"/>
      <c r="I6" s="4"/>
      <c r="J6" s="4"/>
      <c r="K6" s="4"/>
      <c r="L6" s="4"/>
      <c r="M6" s="4"/>
      <c r="N6" s="5"/>
    </row>
    <row r="7" spans="2:14" x14ac:dyDescent="0.4">
      <c r="B7" s="46" t="s">
        <v>44</v>
      </c>
      <c r="C7" s="6" t="s">
        <v>30</v>
      </c>
      <c r="D7" s="6">
        <v>111</v>
      </c>
      <c r="E7" s="6">
        <v>10</v>
      </c>
      <c r="F7" s="6" t="s">
        <v>11</v>
      </c>
      <c r="G7" s="11">
        <v>41306</v>
      </c>
      <c r="H7" s="6" t="s">
        <v>12</v>
      </c>
      <c r="I7" s="6">
        <v>9</v>
      </c>
      <c r="J7" s="8">
        <v>0.01</v>
      </c>
      <c r="K7" s="6" t="s">
        <v>32</v>
      </c>
      <c r="L7" s="6" t="s">
        <v>12</v>
      </c>
      <c r="M7" s="9">
        <v>163</v>
      </c>
      <c r="N7" s="10">
        <v>147</v>
      </c>
    </row>
    <row r="8" spans="2:14" x14ac:dyDescent="0.4">
      <c r="B8" s="46" t="s">
        <v>36</v>
      </c>
      <c r="C8" s="6" t="s">
        <v>30</v>
      </c>
      <c r="D8" s="6">
        <v>400</v>
      </c>
      <c r="E8" s="6" t="s">
        <v>10</v>
      </c>
      <c r="F8" s="6" t="s">
        <v>11</v>
      </c>
      <c r="G8" s="11">
        <v>41671</v>
      </c>
      <c r="H8" s="11">
        <v>42095</v>
      </c>
      <c r="I8" s="6" t="s">
        <v>10</v>
      </c>
      <c r="J8" s="8">
        <v>4.3E-3</v>
      </c>
      <c r="K8" s="6" t="s">
        <v>25</v>
      </c>
      <c r="L8" s="6" t="s">
        <v>12</v>
      </c>
      <c r="M8" s="9">
        <v>102</v>
      </c>
      <c r="N8" s="10">
        <v>96</v>
      </c>
    </row>
    <row r="9" spans="2:14" x14ac:dyDescent="0.4">
      <c r="B9" s="46" t="s">
        <v>28</v>
      </c>
      <c r="C9" s="6" t="s">
        <v>30</v>
      </c>
      <c r="D9" s="6">
        <v>360</v>
      </c>
      <c r="E9" s="6" t="s">
        <v>10</v>
      </c>
      <c r="F9" s="6" t="s">
        <v>11</v>
      </c>
      <c r="G9" s="11">
        <v>42036</v>
      </c>
      <c r="H9" s="11">
        <v>42401</v>
      </c>
      <c r="I9" s="6" t="s">
        <v>10</v>
      </c>
      <c r="J9" s="8">
        <v>4.0000000000000001E-3</v>
      </c>
      <c r="K9" s="6" t="s">
        <v>25</v>
      </c>
      <c r="L9" s="6" t="s">
        <v>12</v>
      </c>
      <c r="M9" s="9">
        <v>193</v>
      </c>
      <c r="N9" s="10">
        <v>193</v>
      </c>
    </row>
    <row r="10" spans="2:14" x14ac:dyDescent="0.4">
      <c r="B10" s="46" t="s">
        <v>20</v>
      </c>
      <c r="C10" s="6" t="s">
        <v>30</v>
      </c>
      <c r="D10" s="6">
        <v>433</v>
      </c>
      <c r="E10" s="6" t="s">
        <v>10</v>
      </c>
      <c r="F10" s="6" t="s">
        <v>11</v>
      </c>
      <c r="G10" s="11">
        <v>42948</v>
      </c>
      <c r="H10" s="11">
        <v>43678</v>
      </c>
      <c r="I10" s="6" t="s">
        <v>10</v>
      </c>
      <c r="J10" s="8">
        <v>3.8E-3</v>
      </c>
      <c r="K10" s="6" t="s">
        <v>25</v>
      </c>
      <c r="L10" s="6" t="s">
        <v>12</v>
      </c>
      <c r="M10" s="9">
        <v>274</v>
      </c>
      <c r="N10" s="10">
        <v>274</v>
      </c>
    </row>
    <row r="11" spans="2:14" ht="21" x14ac:dyDescent="0.4">
      <c r="B11" s="46" t="s">
        <v>21</v>
      </c>
      <c r="C11" s="6" t="s">
        <v>30</v>
      </c>
      <c r="D11" s="6">
        <v>656</v>
      </c>
      <c r="E11" s="6" t="s">
        <v>10</v>
      </c>
      <c r="F11" s="6" t="s">
        <v>17</v>
      </c>
      <c r="G11" s="11">
        <v>43586</v>
      </c>
      <c r="H11" s="11">
        <v>44958</v>
      </c>
      <c r="I11" s="6" t="s">
        <v>10</v>
      </c>
      <c r="J11" s="8">
        <v>4.0000000000000001E-3</v>
      </c>
      <c r="K11" s="6" t="s">
        <v>25</v>
      </c>
      <c r="L11" s="6" t="s">
        <v>12</v>
      </c>
      <c r="M11" s="9">
        <v>931</v>
      </c>
      <c r="N11" s="10">
        <v>931</v>
      </c>
    </row>
    <row r="12" spans="2:14" x14ac:dyDescent="0.4">
      <c r="B12" s="46" t="s">
        <v>33</v>
      </c>
      <c r="C12" s="6"/>
      <c r="D12" s="6"/>
      <c r="E12" s="6"/>
      <c r="F12" s="6"/>
      <c r="G12" s="11"/>
      <c r="H12" s="11"/>
      <c r="I12" s="6"/>
      <c r="J12" s="8"/>
      <c r="K12" s="6"/>
      <c r="L12" s="6"/>
      <c r="M12" s="9">
        <v>168</v>
      </c>
      <c r="N12" s="10">
        <v>168</v>
      </c>
    </row>
    <row r="13" spans="2:14" ht="23.25" x14ac:dyDescent="0.4">
      <c r="B13" s="55" t="s">
        <v>45</v>
      </c>
      <c r="C13" s="52"/>
      <c r="D13" s="52"/>
      <c r="E13" s="52"/>
      <c r="F13" s="29"/>
      <c r="G13" s="29"/>
      <c r="H13" s="29"/>
      <c r="I13" s="18">
        <v>9</v>
      </c>
      <c r="J13" s="29"/>
      <c r="K13" s="29"/>
      <c r="L13" s="29"/>
      <c r="M13" s="19">
        <v>1831</v>
      </c>
      <c r="N13" s="20">
        <v>1809</v>
      </c>
    </row>
    <row r="14" spans="2:14" ht="23.25" x14ac:dyDescent="0.4">
      <c r="B14" s="41" t="s">
        <v>46</v>
      </c>
      <c r="C14" s="42"/>
      <c r="D14" s="42"/>
      <c r="E14" s="3"/>
      <c r="F14" s="4"/>
      <c r="G14" s="4"/>
      <c r="H14" s="4"/>
      <c r="I14" s="4"/>
      <c r="J14" s="4"/>
      <c r="K14" s="4"/>
      <c r="L14" s="4"/>
      <c r="M14" s="61"/>
      <c r="N14" s="62"/>
    </row>
    <row r="15" spans="2:14" ht="21" x14ac:dyDescent="0.4">
      <c r="B15" s="46" t="s">
        <v>20</v>
      </c>
      <c r="C15" s="6" t="s">
        <v>30</v>
      </c>
      <c r="D15" s="6">
        <v>650</v>
      </c>
      <c r="E15" s="6">
        <v>50</v>
      </c>
      <c r="F15" s="6" t="s">
        <v>11</v>
      </c>
      <c r="G15" s="11">
        <v>41244</v>
      </c>
      <c r="H15" s="11">
        <v>41974</v>
      </c>
      <c r="I15" s="6">
        <v>11</v>
      </c>
      <c r="J15" s="8">
        <v>1.4999999999999999E-2</v>
      </c>
      <c r="K15" s="6" t="s">
        <v>25</v>
      </c>
      <c r="L15" s="6" t="s">
        <v>113</v>
      </c>
      <c r="M15" s="9">
        <v>182</v>
      </c>
      <c r="N15" s="10">
        <v>182</v>
      </c>
    </row>
    <row r="16" spans="2:14" ht="21" x14ac:dyDescent="0.4">
      <c r="B16" s="46" t="s">
        <v>21</v>
      </c>
      <c r="C16" s="6" t="s">
        <v>30</v>
      </c>
      <c r="D16" s="6">
        <v>945</v>
      </c>
      <c r="E16" s="6">
        <v>50</v>
      </c>
      <c r="F16" s="6" t="s">
        <v>11</v>
      </c>
      <c r="G16" s="11">
        <v>42036</v>
      </c>
      <c r="H16" s="11">
        <v>43132</v>
      </c>
      <c r="I16" s="6">
        <v>21</v>
      </c>
      <c r="J16" s="8">
        <v>1.35E-2</v>
      </c>
      <c r="K16" s="6" t="s">
        <v>25</v>
      </c>
      <c r="L16" s="6" t="s">
        <v>114</v>
      </c>
      <c r="M16" s="9">
        <v>550</v>
      </c>
      <c r="N16" s="10">
        <v>550</v>
      </c>
    </row>
    <row r="17" spans="2:14" ht="21" x14ac:dyDescent="0.4">
      <c r="B17" s="46" t="s">
        <v>47</v>
      </c>
      <c r="C17" s="6" t="s">
        <v>30</v>
      </c>
      <c r="D17" s="6">
        <v>903</v>
      </c>
      <c r="E17" s="6">
        <v>25</v>
      </c>
      <c r="F17" s="6" t="s">
        <v>22</v>
      </c>
      <c r="G17" s="11">
        <v>43191</v>
      </c>
      <c r="H17" s="11">
        <v>44805</v>
      </c>
      <c r="I17" s="6">
        <v>16</v>
      </c>
      <c r="J17" s="8">
        <v>1.0999999999999999E-2</v>
      </c>
      <c r="K17" s="6" t="s">
        <v>25</v>
      </c>
      <c r="L17" s="6" t="s">
        <v>115</v>
      </c>
      <c r="M17" s="9">
        <v>1250</v>
      </c>
      <c r="N17" s="10">
        <v>878</v>
      </c>
    </row>
    <row r="18" spans="2:14" ht="21" x14ac:dyDescent="0.4">
      <c r="B18" s="46" t="s">
        <v>110</v>
      </c>
      <c r="C18" s="6" t="s">
        <v>30</v>
      </c>
      <c r="D18" s="6">
        <v>238</v>
      </c>
      <c r="E18" s="6">
        <v>25</v>
      </c>
      <c r="F18" s="6" t="s">
        <v>17</v>
      </c>
      <c r="G18" s="11">
        <v>44256</v>
      </c>
      <c r="H18" s="11" t="s">
        <v>48</v>
      </c>
      <c r="I18" s="6">
        <v>7</v>
      </c>
      <c r="J18" s="8">
        <v>1.0999999999999999E-2</v>
      </c>
      <c r="K18" s="6" t="s">
        <v>25</v>
      </c>
      <c r="L18" s="6" t="s">
        <v>115</v>
      </c>
      <c r="M18" s="9">
        <v>354</v>
      </c>
      <c r="N18" s="10">
        <v>77</v>
      </c>
    </row>
    <row r="19" spans="2:14" ht="23.25" x14ac:dyDescent="0.4">
      <c r="B19" s="55" t="s">
        <v>49</v>
      </c>
      <c r="C19" s="52"/>
      <c r="D19" s="52"/>
      <c r="E19" s="52"/>
      <c r="F19" s="29"/>
      <c r="G19" s="29"/>
      <c r="H19" s="29"/>
      <c r="I19" s="18">
        <v>55</v>
      </c>
      <c r="J19" s="29"/>
      <c r="K19" s="29"/>
      <c r="L19" s="29"/>
      <c r="M19" s="19">
        <v>2336</v>
      </c>
      <c r="N19" s="20">
        <v>1687</v>
      </c>
    </row>
    <row r="20" spans="2:14" ht="2.4500000000000002" customHeight="1" x14ac:dyDescent="0.4">
      <c r="M20" s="64"/>
      <c r="N20" s="64"/>
    </row>
    <row r="21" spans="2:14" x14ac:dyDescent="0.4">
      <c r="M21" s="64"/>
      <c r="N21" s="64"/>
    </row>
    <row r="24" spans="2:14" ht="74.25" customHeight="1" x14ac:dyDescent="0.4"/>
    <row r="25" spans="2:14" ht="74.25" customHeight="1" x14ac:dyDescent="0.4"/>
    <row r="26" spans="2:14" ht="74.25" customHeight="1" x14ac:dyDescent="0.4"/>
    <row r="27" spans="2:14" s="25" customFormat="1" ht="20.100000000000001" customHeight="1" x14ac:dyDescent="0.45">
      <c r="B27" s="28" t="s">
        <v>102</v>
      </c>
      <c r="C27" s="26"/>
      <c r="K27" s="26"/>
    </row>
    <row r="28" spans="2:14" ht="6.95" customHeight="1" x14ac:dyDescent="0.4"/>
    <row r="29" spans="2:14" s="1" customFormat="1" ht="23.1" customHeight="1" x14ac:dyDescent="0.45">
      <c r="B29" s="343" t="s">
        <v>27</v>
      </c>
      <c r="C29" s="341" t="s">
        <v>0</v>
      </c>
      <c r="D29" s="341" t="s">
        <v>97</v>
      </c>
      <c r="E29" s="341" t="s">
        <v>98</v>
      </c>
      <c r="F29" s="341" t="s">
        <v>3</v>
      </c>
      <c r="G29" s="341" t="s">
        <v>4</v>
      </c>
      <c r="H29" s="341" t="s">
        <v>5</v>
      </c>
      <c r="I29" s="341" t="s">
        <v>99</v>
      </c>
      <c r="J29" s="341" t="s">
        <v>100</v>
      </c>
      <c r="K29" s="341" t="s">
        <v>1</v>
      </c>
      <c r="L29" s="341" t="s">
        <v>2</v>
      </c>
      <c r="M29" s="341" t="s">
        <v>6</v>
      </c>
      <c r="N29" s="339" t="s">
        <v>7</v>
      </c>
    </row>
    <row r="30" spans="2:14" s="1" customFormat="1" ht="22.5" customHeight="1" x14ac:dyDescent="0.45">
      <c r="B30" s="344"/>
      <c r="C30" s="342"/>
      <c r="D30" s="342"/>
      <c r="E30" s="342"/>
      <c r="F30" s="342"/>
      <c r="G30" s="342"/>
      <c r="H30" s="342"/>
      <c r="I30" s="342"/>
      <c r="J30" s="342"/>
      <c r="K30" s="342"/>
      <c r="L30" s="342"/>
      <c r="M30" s="342"/>
      <c r="N30" s="340"/>
    </row>
    <row r="31" spans="2:14" ht="23.25" x14ac:dyDescent="0.4">
      <c r="B31" s="41" t="s">
        <v>50</v>
      </c>
      <c r="C31" s="42"/>
      <c r="D31" s="42"/>
      <c r="E31" s="4"/>
      <c r="F31" s="4"/>
      <c r="G31" s="4"/>
      <c r="H31" s="4"/>
      <c r="I31" s="4"/>
      <c r="J31" s="4"/>
      <c r="K31" s="4"/>
      <c r="L31" s="4"/>
      <c r="M31" s="4"/>
      <c r="N31" s="5"/>
    </row>
    <row r="32" spans="2:14" ht="21" x14ac:dyDescent="0.4">
      <c r="B32" s="46" t="s">
        <v>51</v>
      </c>
      <c r="C32" s="6" t="s">
        <v>30</v>
      </c>
      <c r="D32" s="6">
        <v>616</v>
      </c>
      <c r="E32" s="6">
        <v>19</v>
      </c>
      <c r="F32" s="6" t="s">
        <v>22</v>
      </c>
      <c r="G32" s="11">
        <v>42064</v>
      </c>
      <c r="H32" s="11">
        <v>44531</v>
      </c>
      <c r="I32" s="6">
        <v>18</v>
      </c>
      <c r="J32" s="8">
        <v>0.01</v>
      </c>
      <c r="K32" s="6" t="s">
        <v>25</v>
      </c>
      <c r="L32" s="6" t="s">
        <v>113</v>
      </c>
      <c r="M32" s="32">
        <v>855</v>
      </c>
      <c r="N32" s="33">
        <v>784</v>
      </c>
    </row>
    <row r="33" spans="2:14" ht="23.25" x14ac:dyDescent="0.4">
      <c r="B33" s="55" t="s">
        <v>52</v>
      </c>
      <c r="C33" s="52"/>
      <c r="D33" s="52"/>
      <c r="E33" s="52"/>
      <c r="F33" s="29"/>
      <c r="G33" s="29"/>
      <c r="H33" s="29"/>
      <c r="I33" s="18">
        <v>18</v>
      </c>
      <c r="J33" s="29"/>
      <c r="K33" s="29"/>
      <c r="L33" s="29"/>
      <c r="M33" s="35">
        <v>855</v>
      </c>
      <c r="N33" s="34">
        <v>784</v>
      </c>
    </row>
    <row r="34" spans="2:14" ht="23.25" x14ac:dyDescent="0.4">
      <c r="B34" s="41" t="s">
        <v>53</v>
      </c>
      <c r="C34" s="42"/>
      <c r="D34" s="42"/>
      <c r="E34" s="4"/>
      <c r="F34" s="4"/>
      <c r="G34" s="4"/>
      <c r="H34" s="4"/>
      <c r="I34" s="4"/>
      <c r="J34" s="4"/>
      <c r="K34" s="4"/>
      <c r="L34" s="4"/>
      <c r="M34" s="4"/>
      <c r="N34" s="5"/>
    </row>
    <row r="35" spans="2:14" ht="21" x14ac:dyDescent="0.4">
      <c r="B35" s="46" t="s">
        <v>36</v>
      </c>
      <c r="C35" s="6" t="s">
        <v>9</v>
      </c>
      <c r="D35" s="6" t="s">
        <v>54</v>
      </c>
      <c r="E35" s="6">
        <v>100</v>
      </c>
      <c r="F35" s="6" t="s">
        <v>22</v>
      </c>
      <c r="G35" s="11">
        <v>43709</v>
      </c>
      <c r="H35" s="11">
        <v>45901</v>
      </c>
      <c r="I35" s="6">
        <v>56</v>
      </c>
      <c r="J35" s="8">
        <v>1.2500000000000001E-2</v>
      </c>
      <c r="K35" s="6" t="s">
        <v>18</v>
      </c>
      <c r="L35" s="6" t="s">
        <v>95</v>
      </c>
      <c r="M35" s="9">
        <v>1166</v>
      </c>
      <c r="N35" s="10">
        <v>1166</v>
      </c>
    </row>
    <row r="36" spans="2:14" x14ac:dyDescent="0.4">
      <c r="B36" s="46" t="s">
        <v>33</v>
      </c>
      <c r="C36" s="6"/>
      <c r="D36" s="6"/>
      <c r="E36" s="6"/>
      <c r="F36" s="6"/>
      <c r="G36" s="11"/>
      <c r="H36" s="11"/>
      <c r="I36" s="6"/>
      <c r="J36" s="8"/>
      <c r="K36" s="6"/>
      <c r="L36" s="6"/>
      <c r="M36" s="32">
        <v>100</v>
      </c>
      <c r="N36" s="33">
        <v>100</v>
      </c>
    </row>
    <row r="37" spans="2:14" ht="23.25" x14ac:dyDescent="0.4">
      <c r="B37" s="51" t="s">
        <v>55</v>
      </c>
      <c r="C37" s="52"/>
      <c r="D37" s="52"/>
      <c r="E37" s="29"/>
      <c r="F37" s="29"/>
      <c r="G37" s="29"/>
      <c r="H37" s="29"/>
      <c r="I37" s="18">
        <v>56</v>
      </c>
      <c r="J37" s="29"/>
      <c r="K37" s="29"/>
      <c r="L37" s="29"/>
      <c r="M37" s="30">
        <v>1266</v>
      </c>
      <c r="N37" s="31">
        <v>1266</v>
      </c>
    </row>
    <row r="38" spans="2:14" ht="23.25" x14ac:dyDescent="0.4">
      <c r="B38" s="44" t="s">
        <v>56</v>
      </c>
      <c r="C38" s="56"/>
      <c r="D38" s="56"/>
      <c r="E38" s="29"/>
      <c r="F38" s="29"/>
      <c r="G38" s="29"/>
      <c r="H38" s="29"/>
      <c r="I38" s="18">
        <v>138</v>
      </c>
      <c r="J38" s="29"/>
      <c r="K38" s="29"/>
      <c r="L38" s="29"/>
      <c r="M38" s="30">
        <v>6288</v>
      </c>
      <c r="N38" s="31">
        <v>5545</v>
      </c>
    </row>
    <row r="39" spans="2:14" ht="23.25" x14ac:dyDescent="0.4">
      <c r="B39" s="43" t="s">
        <v>57</v>
      </c>
      <c r="C39" s="42"/>
      <c r="D39" s="42"/>
      <c r="E39" s="4"/>
      <c r="F39" s="4"/>
      <c r="G39" s="4"/>
      <c r="H39" s="4"/>
      <c r="I39" s="4"/>
      <c r="J39" s="4"/>
      <c r="K39" s="4"/>
      <c r="L39" s="4"/>
      <c r="M39" s="4"/>
      <c r="N39" s="5"/>
    </row>
    <row r="40" spans="2:14" ht="21" x14ac:dyDescent="0.4">
      <c r="B40" s="46" t="s">
        <v>36</v>
      </c>
      <c r="C40" s="6" t="s">
        <v>9</v>
      </c>
      <c r="D40" s="6">
        <v>624</v>
      </c>
      <c r="E40" s="6">
        <v>200</v>
      </c>
      <c r="F40" s="6" t="s">
        <v>17</v>
      </c>
      <c r="G40" s="11">
        <v>43891</v>
      </c>
      <c r="H40" s="11">
        <v>46419</v>
      </c>
      <c r="I40" s="6">
        <v>73</v>
      </c>
      <c r="J40" s="8">
        <v>1.2500000000000001E-2</v>
      </c>
      <c r="K40" s="6" t="s">
        <v>18</v>
      </c>
      <c r="L40" s="6" t="s">
        <v>111</v>
      </c>
      <c r="M40" s="32">
        <v>723</v>
      </c>
      <c r="N40" s="33">
        <v>723</v>
      </c>
    </row>
    <row r="41" spans="2:14" ht="23.25" x14ac:dyDescent="0.4">
      <c r="B41" s="51" t="s">
        <v>58</v>
      </c>
      <c r="C41" s="52"/>
      <c r="D41" s="52"/>
      <c r="E41" s="29"/>
      <c r="F41" s="29"/>
      <c r="G41" s="29"/>
      <c r="H41" s="29"/>
      <c r="I41" s="18">
        <v>73</v>
      </c>
      <c r="J41" s="29"/>
      <c r="K41" s="29"/>
      <c r="L41" s="29"/>
      <c r="M41" s="35">
        <v>723</v>
      </c>
      <c r="N41" s="34">
        <v>723</v>
      </c>
    </row>
    <row r="42" spans="2:14" ht="23.25" x14ac:dyDescent="0.4">
      <c r="B42" s="44" t="s">
        <v>59</v>
      </c>
      <c r="C42" s="56"/>
      <c r="D42" s="56"/>
      <c r="E42" s="29"/>
      <c r="F42" s="29"/>
      <c r="G42" s="29"/>
      <c r="H42" s="29"/>
      <c r="I42" s="18">
        <v>73</v>
      </c>
      <c r="J42" s="29"/>
      <c r="K42" s="29"/>
      <c r="L42" s="29"/>
      <c r="M42" s="35">
        <v>723</v>
      </c>
      <c r="N42" s="34">
        <v>723</v>
      </c>
    </row>
    <row r="43" spans="2:14" ht="23.25" x14ac:dyDescent="0.4">
      <c r="B43" s="54" t="s">
        <v>94</v>
      </c>
      <c r="C43" s="53"/>
      <c r="D43" s="53"/>
      <c r="E43" s="53"/>
      <c r="F43" s="53"/>
      <c r="G43" s="21"/>
      <c r="H43" s="21"/>
      <c r="I43" s="12">
        <v>102</v>
      </c>
      <c r="J43" s="21"/>
      <c r="K43" s="21"/>
      <c r="L43" s="21"/>
      <c r="M43" s="12" t="s">
        <v>10</v>
      </c>
      <c r="N43" s="36" t="s">
        <v>10</v>
      </c>
    </row>
    <row r="44" spans="2:14" ht="23.25" x14ac:dyDescent="0.4">
      <c r="B44" s="49" t="s">
        <v>60</v>
      </c>
      <c r="C44" s="50"/>
      <c r="D44" s="50"/>
      <c r="E44" s="22"/>
      <c r="F44" s="22"/>
      <c r="G44" s="22"/>
      <c r="H44" s="22"/>
      <c r="I44" s="37">
        <v>313</v>
      </c>
      <c r="J44" s="22"/>
      <c r="K44" s="22"/>
      <c r="L44" s="22"/>
      <c r="M44" s="38">
        <v>7012</v>
      </c>
      <c r="N44" s="39">
        <v>6269</v>
      </c>
    </row>
    <row r="47" spans="2:14" x14ac:dyDescent="0.4">
      <c r="B47" s="337" t="s">
        <v>105</v>
      </c>
      <c r="C47" s="337"/>
      <c r="D47" s="337"/>
      <c r="E47" s="337"/>
      <c r="F47" s="337"/>
      <c r="G47" s="337"/>
      <c r="H47" s="337"/>
      <c r="I47" s="337"/>
      <c r="J47" s="337"/>
      <c r="K47" s="337"/>
      <c r="L47" s="337"/>
      <c r="M47" s="337"/>
      <c r="N47" s="337"/>
    </row>
    <row r="48" spans="2:14" x14ac:dyDescent="0.4">
      <c r="B48" s="337"/>
      <c r="C48" s="337"/>
      <c r="D48" s="337"/>
      <c r="E48" s="337"/>
      <c r="F48" s="337"/>
      <c r="G48" s="337"/>
      <c r="H48" s="337"/>
      <c r="I48" s="337"/>
      <c r="J48" s="337"/>
      <c r="K48" s="337"/>
      <c r="L48" s="337"/>
      <c r="M48" s="337"/>
      <c r="N48" s="337"/>
    </row>
    <row r="49" spans="2:14" x14ac:dyDescent="0.4">
      <c r="B49" s="337"/>
      <c r="C49" s="337"/>
      <c r="D49" s="337"/>
      <c r="E49" s="337"/>
      <c r="F49" s="337"/>
      <c r="G49" s="337"/>
      <c r="H49" s="337"/>
      <c r="I49" s="337"/>
      <c r="J49" s="337"/>
      <c r="K49" s="337"/>
      <c r="L49" s="337"/>
      <c r="M49" s="337"/>
      <c r="N49" s="337"/>
    </row>
    <row r="50" spans="2:14" x14ac:dyDescent="0.4">
      <c r="B50" s="337"/>
      <c r="C50" s="337"/>
      <c r="D50" s="337"/>
      <c r="E50" s="337"/>
      <c r="F50" s="337"/>
      <c r="G50" s="337"/>
      <c r="H50" s="337"/>
      <c r="I50" s="337"/>
      <c r="J50" s="337"/>
      <c r="K50" s="337"/>
      <c r="L50" s="337"/>
      <c r="M50" s="337"/>
      <c r="N50" s="337"/>
    </row>
  </sheetData>
  <mergeCells count="27">
    <mergeCell ref="N29:N30"/>
    <mergeCell ref="I29:I30"/>
    <mergeCell ref="J29:J30"/>
    <mergeCell ref="K29:K30"/>
    <mergeCell ref="L29:L30"/>
    <mergeCell ref="M29:M30"/>
    <mergeCell ref="D29:D30"/>
    <mergeCell ref="E29:E30"/>
    <mergeCell ref="F29:F30"/>
    <mergeCell ref="G29:G30"/>
    <mergeCell ref="H29:H30"/>
    <mergeCell ref="B47:N50"/>
    <mergeCell ref="N4:N5"/>
    <mergeCell ref="H4:H5"/>
    <mergeCell ref="I4:I5"/>
    <mergeCell ref="J4:J5"/>
    <mergeCell ref="K4:K5"/>
    <mergeCell ref="L4:L5"/>
    <mergeCell ref="M4:M5"/>
    <mergeCell ref="B4:B5"/>
    <mergeCell ref="C4:C5"/>
    <mergeCell ref="D4:D5"/>
    <mergeCell ref="E4:E5"/>
    <mergeCell ref="F4:F5"/>
    <mergeCell ref="G4:G5"/>
    <mergeCell ref="B29:B30"/>
    <mergeCell ref="C29:C30"/>
  </mergeCells>
  <printOptions horizontalCentered="1" verticalCentered="1"/>
  <pageMargins left="0.23622047244094491" right="0.23622047244094491" top="0.74803149606299213" bottom="0.74803149606299213" header="0.31496062992125984" footer="0.31496062992125984"/>
  <pageSetup paperSize="9" scale="8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E696-6DE1-47C3-980F-31C9353BBC1C}">
  <sheetPr>
    <pageSetUpPr fitToPage="1"/>
  </sheetPr>
  <dimension ref="B1:T34"/>
  <sheetViews>
    <sheetView showGridLines="0" zoomScaleNormal="100" zoomScaleSheetLayoutView="100" workbookViewId="0">
      <selection activeCell="J6" sqref="J6"/>
    </sheetView>
  </sheetViews>
  <sheetFormatPr defaultColWidth="8.73046875" defaultRowHeight="10.5" x14ac:dyDescent="0.45"/>
  <cols>
    <col min="1" max="1" width="0.59765625" style="25" customWidth="1"/>
    <col min="2" max="2" width="35.59765625" style="25" customWidth="1"/>
    <col min="3" max="3" width="10.1328125" style="26" customWidth="1"/>
    <col min="4" max="7" width="10.1328125" style="25" customWidth="1"/>
    <col min="8" max="8" width="10.1328125" style="26" customWidth="1"/>
    <col min="9" max="14" width="10.1328125" style="25" customWidth="1"/>
    <col min="15" max="16384" width="8.73046875" style="25"/>
  </cols>
  <sheetData>
    <row r="1" spans="2:20" ht="13.15" x14ac:dyDescent="0.45">
      <c r="B1" s="48" t="s">
        <v>102</v>
      </c>
      <c r="C1" s="2"/>
      <c r="D1" s="1"/>
      <c r="E1" s="1"/>
      <c r="F1" s="1"/>
      <c r="G1" s="1"/>
      <c r="H1" s="2"/>
      <c r="I1" s="1"/>
      <c r="J1" s="1"/>
      <c r="K1" s="1"/>
      <c r="L1" s="1"/>
      <c r="M1" s="1"/>
      <c r="N1" s="1"/>
    </row>
    <row r="2" spans="2:20" ht="13.5" thickBot="1" x14ac:dyDescent="0.5">
      <c r="B2" s="48"/>
      <c r="C2" s="2"/>
      <c r="D2" s="1"/>
      <c r="E2" s="1"/>
      <c r="F2" s="1"/>
      <c r="G2" s="1"/>
      <c r="H2" s="2"/>
      <c r="I2" s="1"/>
      <c r="J2" s="1"/>
      <c r="K2" s="1"/>
      <c r="L2" s="1"/>
      <c r="M2" s="1"/>
      <c r="N2" s="1"/>
    </row>
    <row r="3" spans="2:20" s="1" customFormat="1" ht="25.5" customHeight="1" thickBot="1" x14ac:dyDescent="0.75">
      <c r="B3" s="338"/>
      <c r="C3" s="249"/>
      <c r="D3" s="327" t="s">
        <v>264</v>
      </c>
      <c r="E3" s="327"/>
      <c r="F3" s="327"/>
      <c r="G3" s="327" t="s">
        <v>171</v>
      </c>
      <c r="H3" s="327"/>
      <c r="I3" s="327"/>
      <c r="J3" s="327" t="s">
        <v>136</v>
      </c>
      <c r="K3" s="327"/>
      <c r="L3" s="327"/>
      <c r="M3" s="327"/>
      <c r="N3" s="250"/>
    </row>
    <row r="4" spans="2:20" s="1" customFormat="1" ht="25.5" customHeight="1" thickBot="1" x14ac:dyDescent="0.45">
      <c r="B4" s="338"/>
      <c r="C4" s="228" t="s">
        <v>216</v>
      </c>
      <c r="D4" s="257" t="s">
        <v>130</v>
      </c>
      <c r="E4" s="227" t="s">
        <v>131</v>
      </c>
      <c r="F4" s="229" t="s">
        <v>132</v>
      </c>
      <c r="G4" s="257" t="s">
        <v>130</v>
      </c>
      <c r="H4" s="227" t="s">
        <v>131</v>
      </c>
      <c r="I4" s="229" t="s">
        <v>132</v>
      </c>
      <c r="J4" s="310" t="s">
        <v>140</v>
      </c>
      <c r="K4" s="311" t="s">
        <v>138</v>
      </c>
      <c r="L4" s="311" t="s">
        <v>139</v>
      </c>
      <c r="M4" s="309" t="s">
        <v>134</v>
      </c>
      <c r="N4" s="230" t="s">
        <v>135</v>
      </c>
      <c r="O4" s="68"/>
    </row>
    <row r="5" spans="2:20" ht="13.5" customHeight="1" x14ac:dyDescent="0.45">
      <c r="B5" s="166" t="s">
        <v>159</v>
      </c>
      <c r="C5" s="167"/>
      <c r="D5" s="168"/>
      <c r="E5" s="169"/>
      <c r="F5" s="169"/>
      <c r="G5" s="169"/>
      <c r="H5" s="169"/>
      <c r="I5" s="169"/>
      <c r="J5" s="169"/>
      <c r="K5" s="169"/>
      <c r="L5" s="169"/>
      <c r="M5" s="169"/>
      <c r="N5" s="170"/>
      <c r="O5" s="66"/>
    </row>
    <row r="6" spans="2:20" ht="13.5" customHeight="1" x14ac:dyDescent="0.45">
      <c r="B6" s="171" t="s">
        <v>252</v>
      </c>
      <c r="C6" s="73" t="s">
        <v>30</v>
      </c>
      <c r="D6" s="258">
        <f>[1]Summary!K51</f>
        <v>397</v>
      </c>
      <c r="E6" s="74">
        <v>346</v>
      </c>
      <c r="F6" s="74">
        <f>D6-E6</f>
        <v>51</v>
      </c>
      <c r="G6" s="258">
        <v>484</v>
      </c>
      <c r="H6" s="74">
        <v>433</v>
      </c>
      <c r="I6" s="74">
        <f>G6-H6</f>
        <v>51</v>
      </c>
      <c r="J6" s="260">
        <v>1.22</v>
      </c>
      <c r="K6" s="159">
        <v>1.0900000000000001</v>
      </c>
      <c r="L6" s="159">
        <f>J6-K6</f>
        <v>0.12999999999999989</v>
      </c>
      <c r="M6" s="158">
        <v>0.05</v>
      </c>
      <c r="N6" s="197">
        <v>1.06</v>
      </c>
      <c r="O6" s="66"/>
      <c r="Q6" s="205"/>
      <c r="R6" s="205"/>
      <c r="S6" s="205"/>
      <c r="T6" s="205"/>
    </row>
    <row r="7" spans="2:20" ht="13.5" customHeight="1" x14ac:dyDescent="0.45">
      <c r="B7" s="171" t="s">
        <v>241</v>
      </c>
      <c r="C7" s="73" t="s">
        <v>30</v>
      </c>
      <c r="D7" s="258">
        <f>[1]Summary!K52</f>
        <v>354</v>
      </c>
      <c r="E7" s="74">
        <v>237</v>
      </c>
      <c r="F7" s="74">
        <f t="shared" ref="F7:F10" si="0">D7-E7</f>
        <v>117</v>
      </c>
      <c r="G7" s="258">
        <v>432</v>
      </c>
      <c r="H7" s="74">
        <v>315</v>
      </c>
      <c r="I7" s="74">
        <f t="shared" ref="I7:I10" si="1">G7-H7</f>
        <v>117</v>
      </c>
      <c r="J7" s="260">
        <v>1.22</v>
      </c>
      <c r="K7" s="159">
        <v>0.89</v>
      </c>
      <c r="L7" s="159">
        <f t="shared" ref="L7:L10" si="2">J7-K7</f>
        <v>0.32999999999999996</v>
      </c>
      <c r="M7" s="158">
        <v>0.04</v>
      </c>
      <c r="N7" s="197">
        <v>0.89</v>
      </c>
      <c r="O7" s="66"/>
      <c r="Q7" s="205"/>
      <c r="R7" s="205"/>
      <c r="S7" s="205"/>
      <c r="T7" s="205"/>
    </row>
    <row r="8" spans="2:20" ht="13.5" customHeight="1" x14ac:dyDescent="0.45">
      <c r="B8" s="171" t="s">
        <v>242</v>
      </c>
      <c r="C8" s="73" t="s">
        <v>30</v>
      </c>
      <c r="D8" s="258">
        <f>[1]Summary!K53</f>
        <v>449</v>
      </c>
      <c r="E8" s="74">
        <v>90</v>
      </c>
      <c r="F8" s="74">
        <f t="shared" si="0"/>
        <v>359</v>
      </c>
      <c r="G8" s="258">
        <v>548</v>
      </c>
      <c r="H8" s="74">
        <v>189</v>
      </c>
      <c r="I8" s="74">
        <f t="shared" si="1"/>
        <v>359</v>
      </c>
      <c r="J8" s="260">
        <v>1.22</v>
      </c>
      <c r="K8" s="159">
        <v>0.42</v>
      </c>
      <c r="L8" s="159">
        <f t="shared" si="2"/>
        <v>0.8</v>
      </c>
      <c r="M8" s="158">
        <v>0.05</v>
      </c>
      <c r="N8" s="197">
        <v>0.42</v>
      </c>
      <c r="O8" s="66"/>
      <c r="Q8" s="205"/>
      <c r="R8" s="205"/>
      <c r="S8" s="205"/>
      <c r="T8" s="205"/>
    </row>
    <row r="9" spans="2:20" ht="13.5" customHeight="1" x14ac:dyDescent="0.45">
      <c r="B9" s="171" t="s">
        <v>243</v>
      </c>
      <c r="C9" s="73" t="s">
        <v>30</v>
      </c>
      <c r="D9" s="258">
        <f>[1]Summary!K54</f>
        <v>696</v>
      </c>
      <c r="E9" s="74">
        <v>78</v>
      </c>
      <c r="F9" s="74">
        <f t="shared" si="0"/>
        <v>618</v>
      </c>
      <c r="G9" s="258">
        <v>715</v>
      </c>
      <c r="H9" s="74">
        <v>97</v>
      </c>
      <c r="I9" s="74">
        <f t="shared" si="1"/>
        <v>618</v>
      </c>
      <c r="J9" s="260">
        <v>1.03</v>
      </c>
      <c r="K9" s="159">
        <v>0.14000000000000001</v>
      </c>
      <c r="L9" s="159">
        <f t="shared" si="2"/>
        <v>0.89</v>
      </c>
      <c r="M9" s="158">
        <v>0.04</v>
      </c>
      <c r="N9" s="197">
        <v>0.04</v>
      </c>
      <c r="O9" s="66"/>
      <c r="Q9" s="205"/>
      <c r="R9" s="205"/>
      <c r="S9" s="205"/>
      <c r="T9" s="205"/>
    </row>
    <row r="10" spans="2:20" ht="13.5" customHeight="1" x14ac:dyDescent="0.45">
      <c r="B10" s="171" t="s">
        <v>258</v>
      </c>
      <c r="C10" s="73" t="s">
        <v>30</v>
      </c>
      <c r="D10" s="258">
        <f>[1]Summary!K55</f>
        <v>152</v>
      </c>
      <c r="E10" s="74">
        <f>[1]Summary!L55</f>
        <v>0</v>
      </c>
      <c r="F10" s="74">
        <f t="shared" si="0"/>
        <v>152</v>
      </c>
      <c r="G10" s="258">
        <v>302</v>
      </c>
      <c r="H10" s="74">
        <v>3</v>
      </c>
      <c r="I10" s="74">
        <f t="shared" si="1"/>
        <v>299</v>
      </c>
      <c r="J10" s="260">
        <v>1.01</v>
      </c>
      <c r="K10" s="159">
        <v>0.01</v>
      </c>
      <c r="L10" s="159">
        <f t="shared" si="2"/>
        <v>1</v>
      </c>
      <c r="M10" s="158">
        <v>0.06</v>
      </c>
      <c r="N10" s="197">
        <v>0.01</v>
      </c>
      <c r="O10" s="66"/>
      <c r="Q10" s="205"/>
      <c r="R10" s="205"/>
      <c r="S10" s="205"/>
      <c r="T10" s="205"/>
    </row>
    <row r="11" spans="2:20" s="27" customFormat="1" ht="13.5" customHeight="1" x14ac:dyDescent="0.45">
      <c r="B11" s="172"/>
      <c r="C11" s="139"/>
      <c r="D11" s="144"/>
      <c r="E11" s="145"/>
      <c r="F11" s="96"/>
      <c r="G11" s="96"/>
      <c r="H11" s="145"/>
      <c r="I11" s="96"/>
      <c r="J11" s="96"/>
      <c r="K11" s="96"/>
      <c r="L11" s="145"/>
      <c r="M11" s="145"/>
      <c r="N11" s="312"/>
      <c r="O11" s="67"/>
      <c r="Q11" s="205"/>
      <c r="R11" s="205"/>
      <c r="S11" s="205"/>
      <c r="T11" s="205"/>
    </row>
    <row r="12" spans="2:20" ht="13.5" customHeight="1" x14ac:dyDescent="0.45">
      <c r="B12" s="173" t="s">
        <v>158</v>
      </c>
      <c r="C12" s="73"/>
      <c r="D12" s="258"/>
      <c r="E12" s="74"/>
      <c r="F12" s="74"/>
      <c r="G12" s="258"/>
      <c r="H12" s="74"/>
      <c r="I12" s="74"/>
      <c r="J12" s="260"/>
      <c r="K12" s="159"/>
      <c r="L12" s="159"/>
      <c r="M12" s="158"/>
      <c r="N12" s="197"/>
      <c r="O12" s="66"/>
      <c r="Q12" s="205"/>
      <c r="R12" s="205"/>
      <c r="S12" s="205"/>
      <c r="T12" s="205"/>
    </row>
    <row r="13" spans="2:20" ht="13.5" customHeight="1" x14ac:dyDescent="0.45">
      <c r="B13" s="171" t="s">
        <v>242</v>
      </c>
      <c r="C13" s="73" t="s">
        <v>30</v>
      </c>
      <c r="D13" s="258">
        <f>[1]Summary!K60</f>
        <v>968</v>
      </c>
      <c r="E13" s="74">
        <v>925</v>
      </c>
      <c r="F13" s="74">
        <f>D13-E13</f>
        <v>43</v>
      </c>
      <c r="G13" s="258">
        <v>1350</v>
      </c>
      <c r="H13" s="74">
        <v>1311</v>
      </c>
      <c r="I13" s="74">
        <f>G13-H13</f>
        <v>39</v>
      </c>
      <c r="J13" s="260">
        <v>1.39</v>
      </c>
      <c r="K13" s="159">
        <v>1.35</v>
      </c>
      <c r="L13" s="159">
        <f>J13-K13</f>
        <v>3.9999999999999813E-2</v>
      </c>
      <c r="M13" s="158">
        <f>[1]Summary!U60</f>
        <v>0.1</v>
      </c>
      <c r="N13" s="197">
        <v>1.27</v>
      </c>
      <c r="O13" s="66"/>
      <c r="Q13" s="205"/>
      <c r="R13" s="205"/>
      <c r="S13" s="205"/>
      <c r="T13" s="205"/>
    </row>
    <row r="14" spans="2:20" ht="13.5" customHeight="1" x14ac:dyDescent="0.45">
      <c r="B14" s="171" t="s">
        <v>243</v>
      </c>
      <c r="C14" s="73" t="s">
        <v>30</v>
      </c>
      <c r="D14" s="258">
        <f>[1]Summary!K61</f>
        <v>910</v>
      </c>
      <c r="E14" s="74">
        <v>702</v>
      </c>
      <c r="F14" s="74">
        <f t="shared" ref="F14:F16" si="3">D14-E14</f>
        <v>208</v>
      </c>
      <c r="G14" s="258">
        <v>1252</v>
      </c>
      <c r="H14" s="74">
        <v>1017</v>
      </c>
      <c r="I14" s="74">
        <f t="shared" ref="I14:I16" si="4">G14-H14</f>
        <v>235</v>
      </c>
      <c r="J14" s="260">
        <v>1.38</v>
      </c>
      <c r="K14" s="159">
        <v>1.1200000000000001</v>
      </c>
      <c r="L14" s="159">
        <f t="shared" ref="L14:L16" si="5">J14-K14</f>
        <v>0.25999999999999979</v>
      </c>
      <c r="M14" s="158">
        <f>[1]Summary!U61</f>
        <v>7.0000000000000007E-2</v>
      </c>
      <c r="N14" s="197">
        <v>0.9</v>
      </c>
      <c r="O14" s="66"/>
      <c r="Q14" s="205"/>
      <c r="R14" s="205"/>
      <c r="S14" s="205"/>
      <c r="T14" s="205"/>
    </row>
    <row r="15" spans="2:20" ht="13.5" customHeight="1" x14ac:dyDescent="0.45">
      <c r="B15" s="171" t="s">
        <v>47</v>
      </c>
      <c r="C15" s="73" t="s">
        <v>30</v>
      </c>
      <c r="D15" s="258">
        <v>907</v>
      </c>
      <c r="E15" s="74">
        <v>192</v>
      </c>
      <c r="F15" s="74">
        <f t="shared" si="3"/>
        <v>715</v>
      </c>
      <c r="G15" s="258">
        <v>1074</v>
      </c>
      <c r="H15" s="74">
        <v>359</v>
      </c>
      <c r="I15" s="74">
        <f t="shared" si="4"/>
        <v>715</v>
      </c>
      <c r="J15" s="260">
        <v>1.18</v>
      </c>
      <c r="K15" s="159">
        <v>0.4</v>
      </c>
      <c r="L15" s="159">
        <f t="shared" si="5"/>
        <v>0.77999999999999992</v>
      </c>
      <c r="M15" s="158">
        <f>[1]Summary!U62</f>
        <v>0.11</v>
      </c>
      <c r="N15" s="197">
        <v>0.43</v>
      </c>
      <c r="O15" s="66"/>
      <c r="P15" s="189"/>
      <c r="Q15" s="205"/>
      <c r="R15" s="205"/>
      <c r="S15" s="205"/>
      <c r="T15" s="205"/>
    </row>
    <row r="16" spans="2:20" ht="13.5" customHeight="1" x14ac:dyDescent="0.45">
      <c r="B16" s="171" t="s">
        <v>110</v>
      </c>
      <c r="C16" s="73" t="s">
        <v>30</v>
      </c>
      <c r="D16" s="258">
        <v>250</v>
      </c>
      <c r="E16" s="74">
        <f>[1]Summary!L63</f>
        <v>0</v>
      </c>
      <c r="F16" s="74">
        <f t="shared" si="3"/>
        <v>250</v>
      </c>
      <c r="G16" s="258">
        <v>265</v>
      </c>
      <c r="H16" s="74">
        <v>15</v>
      </c>
      <c r="I16" s="74">
        <f t="shared" si="4"/>
        <v>250</v>
      </c>
      <c r="J16" s="260">
        <v>1.06</v>
      </c>
      <c r="K16" s="159">
        <v>0.06</v>
      </c>
      <c r="L16" s="159">
        <f t="shared" si="5"/>
        <v>1</v>
      </c>
      <c r="M16" s="158">
        <v>0.15</v>
      </c>
      <c r="N16" s="197">
        <f>[1]Summary!$AI63</f>
        <v>3.0927835051546393E-2</v>
      </c>
      <c r="O16" s="66"/>
      <c r="P16" s="189"/>
      <c r="Q16" s="205"/>
      <c r="R16" s="205"/>
      <c r="S16" s="205"/>
      <c r="T16" s="205"/>
    </row>
    <row r="17" spans="2:20" s="27" customFormat="1" ht="13.5" customHeight="1" x14ac:dyDescent="0.45">
      <c r="B17" s="172"/>
      <c r="C17" s="139"/>
      <c r="D17" s="144"/>
      <c r="E17" s="145"/>
      <c r="F17" s="96"/>
      <c r="G17" s="96"/>
      <c r="H17" s="145"/>
      <c r="I17" s="96"/>
      <c r="J17" s="96"/>
      <c r="K17" s="96"/>
      <c r="L17" s="145"/>
      <c r="M17" s="145"/>
      <c r="N17" s="312"/>
      <c r="O17" s="67"/>
      <c r="Q17" s="205"/>
      <c r="R17" s="205"/>
      <c r="S17" s="205"/>
      <c r="T17" s="205"/>
    </row>
    <row r="18" spans="2:20" ht="13.5" customHeight="1" x14ac:dyDescent="0.45">
      <c r="B18" s="173" t="s">
        <v>173</v>
      </c>
      <c r="C18" s="73"/>
      <c r="D18" s="258"/>
      <c r="E18" s="74"/>
      <c r="F18" s="74"/>
      <c r="G18" s="258"/>
      <c r="H18" s="74"/>
      <c r="I18" s="74"/>
      <c r="J18" s="260"/>
      <c r="K18" s="159"/>
      <c r="L18" s="159"/>
      <c r="M18" s="158"/>
      <c r="N18" s="197"/>
      <c r="O18" s="66"/>
      <c r="Q18" s="205"/>
      <c r="R18" s="205"/>
      <c r="S18" s="205"/>
      <c r="T18" s="205"/>
    </row>
    <row r="19" spans="2:20" ht="13.5" customHeight="1" x14ac:dyDescent="0.45">
      <c r="B19" s="171" t="s">
        <v>253</v>
      </c>
      <c r="C19" s="73" t="s">
        <v>30</v>
      </c>
      <c r="D19" s="258">
        <v>403</v>
      </c>
      <c r="E19" s="74">
        <v>304</v>
      </c>
      <c r="F19" s="74">
        <f>D19-E19</f>
        <v>99</v>
      </c>
      <c r="G19" s="258">
        <v>501</v>
      </c>
      <c r="H19" s="74">
        <v>369</v>
      </c>
      <c r="I19" s="74">
        <f>G19-H19</f>
        <v>132</v>
      </c>
      <c r="J19" s="260">
        <v>1.24</v>
      </c>
      <c r="K19" s="159">
        <v>0.91</v>
      </c>
      <c r="L19" s="159">
        <f>J19-K19</f>
        <v>0.32999999999999996</v>
      </c>
      <c r="M19" s="158">
        <f>[1]Summary!U67</f>
        <v>6.5000000000000002E-2</v>
      </c>
      <c r="N19" s="197">
        <v>0.66</v>
      </c>
      <c r="O19" s="66"/>
      <c r="Q19" s="205"/>
      <c r="R19" s="205"/>
      <c r="S19" s="205"/>
      <c r="T19" s="205"/>
    </row>
    <row r="20" spans="2:20" ht="13.5" customHeight="1" x14ac:dyDescent="0.45">
      <c r="B20" s="171" t="s">
        <v>254</v>
      </c>
      <c r="C20" s="73" t="s">
        <v>30</v>
      </c>
      <c r="D20" s="258">
        <v>244</v>
      </c>
      <c r="E20" s="74">
        <f>[1]Summary!L68</f>
        <v>0</v>
      </c>
      <c r="F20" s="74">
        <f>D20-E20</f>
        <v>244</v>
      </c>
      <c r="G20" s="258">
        <v>266</v>
      </c>
      <c r="H20" s="74">
        <f>[1]Summary!P68</f>
        <v>0</v>
      </c>
      <c r="I20" s="74">
        <f>G20-H20</f>
        <v>266</v>
      </c>
      <c r="J20" s="260">
        <v>1.0900000000000001</v>
      </c>
      <c r="K20" s="178">
        <v>0</v>
      </c>
      <c r="L20" s="159">
        <v>1.0900000000000001</v>
      </c>
      <c r="M20" s="158">
        <f>[1]Summary!U68</f>
        <v>7.0000000000000007E-2</v>
      </c>
      <c r="N20" s="197" t="str">
        <f>[1]Summary!AI68</f>
        <v>-</v>
      </c>
      <c r="O20" s="66"/>
      <c r="Q20" s="205"/>
      <c r="R20" s="205"/>
      <c r="S20" s="205"/>
      <c r="T20" s="205"/>
    </row>
    <row r="21" spans="2:20" s="27" customFormat="1" ht="13.5" customHeight="1" x14ac:dyDescent="0.45">
      <c r="B21" s="172"/>
      <c r="C21" s="139"/>
      <c r="D21" s="144"/>
      <c r="E21" s="145"/>
      <c r="F21" s="96"/>
      <c r="G21" s="96"/>
      <c r="H21" s="145"/>
      <c r="I21" s="96"/>
      <c r="J21" s="96"/>
      <c r="K21" s="96"/>
      <c r="L21" s="145"/>
      <c r="M21" s="145"/>
      <c r="N21" s="312"/>
      <c r="O21" s="67"/>
      <c r="Q21" s="205"/>
      <c r="R21" s="205"/>
      <c r="S21" s="205"/>
      <c r="T21" s="205"/>
    </row>
    <row r="22" spans="2:20" ht="13.5" customHeight="1" x14ac:dyDescent="0.45">
      <c r="B22" s="173" t="s">
        <v>176</v>
      </c>
      <c r="C22" s="73"/>
      <c r="D22" s="258"/>
      <c r="E22" s="74"/>
      <c r="F22" s="74"/>
      <c r="G22" s="258"/>
      <c r="H22" s="74"/>
      <c r="I22" s="74"/>
      <c r="J22" s="260"/>
      <c r="K22" s="159"/>
      <c r="L22" s="159"/>
      <c r="M22" s="158"/>
      <c r="N22" s="197"/>
      <c r="O22" s="66"/>
      <c r="Q22" s="205"/>
      <c r="R22" s="205"/>
      <c r="S22" s="205"/>
      <c r="T22" s="205"/>
    </row>
    <row r="23" spans="2:20" ht="13.5" customHeight="1" x14ac:dyDescent="0.45">
      <c r="B23" s="171" t="s">
        <v>255</v>
      </c>
      <c r="C23" s="73" t="s">
        <v>9</v>
      </c>
      <c r="D23" s="258">
        <v>602</v>
      </c>
      <c r="E23" s="74">
        <f>[1]Summary!L72</f>
        <v>22.459150000000001</v>
      </c>
      <c r="F23" s="74">
        <f>[1]Summary!M72</f>
        <v>794.81084999999996</v>
      </c>
      <c r="G23" s="258">
        <f>[1]Summary!O72</f>
        <v>1249.5</v>
      </c>
      <c r="H23" s="74">
        <f>[1]Summary!P72</f>
        <v>32.5</v>
      </c>
      <c r="I23" s="74">
        <f>[1]Summary!Q72</f>
        <v>1217</v>
      </c>
      <c r="J23" s="260">
        <f>[1]Summary!T72</f>
        <v>1.2608476286579213</v>
      </c>
      <c r="K23" s="159">
        <f>[1]Summary!R72</f>
        <v>3.2795156407669022E-2</v>
      </c>
      <c r="L23" s="159">
        <f>[1]Summary!S72</f>
        <v>1.2280524722502524</v>
      </c>
      <c r="M23" s="158">
        <f>[1]Summary!U72</f>
        <v>0.28999999999999998</v>
      </c>
      <c r="N23" s="199">
        <v>0</v>
      </c>
      <c r="O23" s="66"/>
      <c r="P23" s="188"/>
      <c r="Q23" s="205"/>
      <c r="R23" s="205"/>
      <c r="S23" s="205"/>
      <c r="T23" s="205"/>
    </row>
    <row r="24" spans="2:20" ht="13.5" customHeight="1" x14ac:dyDescent="0.45">
      <c r="B24" s="171" t="s">
        <v>256</v>
      </c>
      <c r="C24" s="73" t="s">
        <v>9</v>
      </c>
      <c r="D24" s="263">
        <v>151</v>
      </c>
      <c r="E24" s="242">
        <v>0</v>
      </c>
      <c r="F24" s="242">
        <v>151</v>
      </c>
      <c r="G24" s="263">
        <v>139</v>
      </c>
      <c r="H24" s="242">
        <v>0</v>
      </c>
      <c r="I24" s="242">
        <v>139</v>
      </c>
      <c r="J24" s="264">
        <v>0.92</v>
      </c>
      <c r="K24" s="178">
        <v>0</v>
      </c>
      <c r="L24" s="243">
        <v>0.92</v>
      </c>
      <c r="M24" s="244">
        <v>0</v>
      </c>
      <c r="N24" s="244">
        <v>0</v>
      </c>
      <c r="O24" s="66"/>
      <c r="P24" s="188"/>
      <c r="Q24" s="205"/>
      <c r="R24" s="205"/>
      <c r="S24" s="205"/>
      <c r="T24" s="205"/>
    </row>
    <row r="25" spans="2:20" ht="13.5" customHeight="1" x14ac:dyDescent="0.45">
      <c r="B25" s="172"/>
      <c r="C25" s="139"/>
      <c r="D25" s="144"/>
      <c r="E25" s="145"/>
      <c r="F25" s="96"/>
      <c r="G25" s="96"/>
      <c r="H25" s="145"/>
      <c r="I25" s="96"/>
      <c r="J25" s="96"/>
      <c r="K25" s="96"/>
      <c r="L25" s="145"/>
      <c r="M25" s="145"/>
      <c r="N25" s="312"/>
      <c r="O25" s="66"/>
      <c r="Q25" s="205"/>
      <c r="R25" s="205"/>
      <c r="S25" s="205"/>
      <c r="T25" s="205"/>
    </row>
    <row r="26" spans="2:20" ht="13.5" customHeight="1" x14ac:dyDescent="0.45">
      <c r="B26" s="173" t="s">
        <v>177</v>
      </c>
      <c r="C26" s="73"/>
      <c r="D26" s="258"/>
      <c r="E26" s="74"/>
      <c r="F26" s="74"/>
      <c r="G26" s="258"/>
      <c r="H26" s="74"/>
      <c r="I26" s="74"/>
      <c r="J26" s="260"/>
      <c r="K26" s="159"/>
      <c r="L26" s="159"/>
      <c r="M26" s="158"/>
      <c r="N26" s="197"/>
      <c r="O26" s="66"/>
      <c r="Q26" s="205"/>
      <c r="R26" s="205"/>
      <c r="S26" s="205"/>
      <c r="T26" s="205"/>
    </row>
    <row r="27" spans="2:20" ht="13.5" customHeight="1" x14ac:dyDescent="0.45">
      <c r="B27" s="171" t="s">
        <v>255</v>
      </c>
      <c r="C27" s="73" t="s">
        <v>9</v>
      </c>
      <c r="D27" s="258">
        <v>644</v>
      </c>
      <c r="E27" s="74">
        <f>[1]Summary!L76</f>
        <v>0</v>
      </c>
      <c r="F27" s="74">
        <v>644</v>
      </c>
      <c r="G27" s="258">
        <v>762</v>
      </c>
      <c r="H27" s="74">
        <v>48</v>
      </c>
      <c r="I27" s="74">
        <v>714</v>
      </c>
      <c r="J27" s="260" t="s">
        <v>246</v>
      </c>
      <c r="K27" s="159" t="s">
        <v>245</v>
      </c>
      <c r="L27" s="159" t="s">
        <v>247</v>
      </c>
      <c r="M27" s="158">
        <v>0.23</v>
      </c>
      <c r="N27" s="197">
        <v>0.02</v>
      </c>
      <c r="O27" s="66"/>
      <c r="P27" s="189"/>
      <c r="Q27" s="205"/>
      <c r="R27" s="205"/>
      <c r="S27" s="205"/>
      <c r="T27" s="205"/>
    </row>
    <row r="28" spans="2:20" s="27" customFormat="1" ht="13.5" customHeight="1" x14ac:dyDescent="0.45">
      <c r="B28" s="172"/>
      <c r="C28" s="139"/>
      <c r="D28" s="144"/>
      <c r="E28" s="145"/>
      <c r="F28" s="96"/>
      <c r="G28" s="96"/>
      <c r="H28" s="145"/>
      <c r="I28" s="96"/>
      <c r="J28" s="96"/>
      <c r="K28" s="96"/>
      <c r="L28" s="145"/>
      <c r="M28" s="145"/>
      <c r="N28" s="198"/>
      <c r="O28" s="67"/>
      <c r="Q28" s="205"/>
      <c r="R28" s="205"/>
      <c r="S28" s="205"/>
      <c r="T28" s="205"/>
    </row>
    <row r="31" spans="2:20" x14ac:dyDescent="0.45">
      <c r="B31" s="25" t="s">
        <v>251</v>
      </c>
    </row>
    <row r="32" spans="2:20" x14ac:dyDescent="0.45">
      <c r="B32" s="25" t="s">
        <v>257</v>
      </c>
    </row>
    <row r="34" spans="2:2" x14ac:dyDescent="0.45">
      <c r="B34" s="27" t="s">
        <v>339</v>
      </c>
    </row>
  </sheetData>
  <mergeCells count="4">
    <mergeCell ref="B3:B4"/>
    <mergeCell ref="D3:F3"/>
    <mergeCell ref="G3:I3"/>
    <mergeCell ref="J3:M3"/>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60EA-4EA2-4DE7-BC9A-C0F06E08FEB9}">
  <dimension ref="B1:K37"/>
  <sheetViews>
    <sheetView zoomScale="85" zoomScaleNormal="85" workbookViewId="0">
      <selection activeCell="C26" sqref="C26"/>
    </sheetView>
  </sheetViews>
  <sheetFormatPr defaultRowHeight="14.25" x14ac:dyDescent="0.45"/>
  <cols>
    <col min="1" max="1" width="2.86328125" customWidth="1"/>
    <col min="2" max="2" width="35.59765625" style="282" customWidth="1"/>
    <col min="3" max="3" width="10.1328125" customWidth="1"/>
    <col min="4" max="4" width="27.86328125" customWidth="1"/>
    <col min="5" max="5" width="20.73046875" bestFit="1" customWidth="1"/>
    <col min="6" max="6" width="15.265625" customWidth="1"/>
    <col min="7" max="7" width="13.3984375" customWidth="1"/>
    <col min="8" max="8" width="27.86328125" customWidth="1"/>
    <col min="9" max="9" width="13.86328125" customWidth="1"/>
  </cols>
  <sheetData>
    <row r="1" spans="2:9" x14ac:dyDescent="0.45">
      <c r="B1" s="280" t="s">
        <v>275</v>
      </c>
    </row>
    <row r="2" spans="2:9" ht="17.100000000000001" customHeight="1" x14ac:dyDescent="0.45">
      <c r="B2" s="363"/>
      <c r="C2" s="307" t="s">
        <v>322</v>
      </c>
      <c r="D2" s="364" t="s">
        <v>321</v>
      </c>
      <c r="E2" s="364" t="s">
        <v>276</v>
      </c>
      <c r="F2" s="364" t="s">
        <v>277</v>
      </c>
      <c r="G2" s="364" t="s">
        <v>278</v>
      </c>
      <c r="H2" s="364" t="s">
        <v>323</v>
      </c>
      <c r="I2" s="364" t="s">
        <v>330</v>
      </c>
    </row>
    <row r="3" spans="2:9" ht="17.100000000000001" customHeight="1" x14ac:dyDescent="0.45">
      <c r="B3" s="363"/>
      <c r="C3" s="308">
        <v>44834</v>
      </c>
      <c r="D3" s="364"/>
      <c r="E3" s="364"/>
      <c r="F3" s="364"/>
      <c r="G3" s="364"/>
      <c r="H3" s="364"/>
      <c r="I3" s="364"/>
    </row>
    <row r="4" spans="2:9" ht="17.100000000000001" customHeight="1" x14ac:dyDescent="0.45">
      <c r="B4" s="292" t="s">
        <v>279</v>
      </c>
      <c r="C4" s="291" t="s">
        <v>280</v>
      </c>
      <c r="D4" s="365"/>
      <c r="E4" s="365"/>
      <c r="F4" s="365"/>
      <c r="G4" s="365"/>
      <c r="H4" s="365"/>
      <c r="I4" s="365"/>
    </row>
    <row r="5" spans="2:9" ht="19.5" customHeight="1" x14ac:dyDescent="0.45">
      <c r="B5" s="376" t="s">
        <v>281</v>
      </c>
      <c r="C5" s="359">
        <v>1642.1</v>
      </c>
      <c r="D5" s="297" t="s">
        <v>282</v>
      </c>
      <c r="E5" s="279" t="s">
        <v>283</v>
      </c>
      <c r="F5" s="297" t="s">
        <v>284</v>
      </c>
      <c r="G5" s="297" t="s">
        <v>285</v>
      </c>
      <c r="H5" s="303" t="s">
        <v>325</v>
      </c>
      <c r="I5" s="298">
        <v>183.63000000000002</v>
      </c>
    </row>
    <row r="6" spans="2:9" x14ac:dyDescent="0.45">
      <c r="B6" s="377"/>
      <c r="C6" s="360"/>
      <c r="D6" s="357" t="s">
        <v>286</v>
      </c>
      <c r="E6" s="277" t="s">
        <v>287</v>
      </c>
      <c r="F6" s="288" t="s">
        <v>288</v>
      </c>
      <c r="G6" s="290">
        <v>0.106</v>
      </c>
      <c r="H6" s="379" t="s">
        <v>326</v>
      </c>
      <c r="I6" s="345">
        <v>-183.83</v>
      </c>
    </row>
    <row r="7" spans="2:9" x14ac:dyDescent="0.45">
      <c r="B7" s="378"/>
      <c r="C7" s="361"/>
      <c r="D7" s="358"/>
      <c r="E7" s="278" t="s">
        <v>283</v>
      </c>
      <c r="F7" s="299" t="s">
        <v>289</v>
      </c>
      <c r="G7" s="299" t="s">
        <v>290</v>
      </c>
      <c r="H7" s="380"/>
      <c r="I7" s="346"/>
    </row>
    <row r="8" spans="2:9" x14ac:dyDescent="0.45">
      <c r="B8" s="376" t="s">
        <v>102</v>
      </c>
      <c r="C8" s="359">
        <v>356.5</v>
      </c>
      <c r="D8" s="297" t="s">
        <v>291</v>
      </c>
      <c r="E8" s="279" t="s">
        <v>12</v>
      </c>
      <c r="F8" s="297" t="s">
        <v>12</v>
      </c>
      <c r="G8" s="297" t="s">
        <v>12</v>
      </c>
      <c r="H8" s="304" t="s">
        <v>292</v>
      </c>
      <c r="I8" s="298">
        <v>35.65</v>
      </c>
    </row>
    <row r="9" spans="2:9" x14ac:dyDescent="0.45">
      <c r="B9" s="378"/>
      <c r="C9" s="361"/>
      <c r="D9" s="299" t="s">
        <v>293</v>
      </c>
      <c r="E9" s="278" t="s">
        <v>12</v>
      </c>
      <c r="F9" s="299" t="s">
        <v>12</v>
      </c>
      <c r="G9" s="299" t="s">
        <v>12</v>
      </c>
      <c r="H9" s="305" t="s">
        <v>294</v>
      </c>
      <c r="I9" s="300">
        <v>-35.65</v>
      </c>
    </row>
    <row r="10" spans="2:9" x14ac:dyDescent="0.45">
      <c r="B10" s="376" t="s">
        <v>295</v>
      </c>
      <c r="C10" s="359">
        <v>437.6</v>
      </c>
      <c r="D10" s="356" t="s">
        <v>291</v>
      </c>
      <c r="E10" s="366" t="s">
        <v>12</v>
      </c>
      <c r="F10" s="368" t="s">
        <v>327</v>
      </c>
      <c r="G10" s="370" t="s">
        <v>12</v>
      </c>
      <c r="H10" s="304" t="s">
        <v>296</v>
      </c>
      <c r="I10" s="298">
        <v>43.760000000000005</v>
      </c>
    </row>
    <row r="11" spans="2:9" ht="14.45" customHeight="1" x14ac:dyDescent="0.45">
      <c r="B11" s="378"/>
      <c r="C11" s="361"/>
      <c r="D11" s="358"/>
      <c r="E11" s="367"/>
      <c r="F11" s="369"/>
      <c r="G11" s="371"/>
      <c r="H11" s="305" t="s">
        <v>294</v>
      </c>
      <c r="I11" s="300">
        <v>-43.760000000000005</v>
      </c>
    </row>
    <row r="12" spans="2:9" x14ac:dyDescent="0.45">
      <c r="B12" s="376" t="s">
        <v>297</v>
      </c>
      <c r="C12" s="359">
        <v>42.5</v>
      </c>
      <c r="D12" s="356" t="s">
        <v>286</v>
      </c>
      <c r="E12" s="279" t="s">
        <v>298</v>
      </c>
      <c r="F12" s="297" t="s">
        <v>299</v>
      </c>
      <c r="G12" s="301">
        <v>1.9E-2</v>
      </c>
      <c r="H12" s="348" t="s">
        <v>300</v>
      </c>
      <c r="I12" s="347">
        <v>0</v>
      </c>
    </row>
    <row r="13" spans="2:9" x14ac:dyDescent="0.45">
      <c r="B13" s="377"/>
      <c r="C13" s="360"/>
      <c r="D13" s="357"/>
      <c r="E13" s="277" t="s">
        <v>301</v>
      </c>
      <c r="F13" s="290">
        <v>0.19400000000000001</v>
      </c>
      <c r="G13" s="290">
        <v>0.19400000000000001</v>
      </c>
      <c r="H13" s="349"/>
      <c r="I13" s="345"/>
    </row>
    <row r="14" spans="2:9" x14ac:dyDescent="0.45">
      <c r="B14" s="377"/>
      <c r="C14" s="360"/>
      <c r="D14" s="357"/>
      <c r="E14" s="277" t="s">
        <v>303</v>
      </c>
      <c r="F14" s="288" t="s">
        <v>304</v>
      </c>
      <c r="G14" s="288" t="s">
        <v>304</v>
      </c>
      <c r="H14" s="349" t="s">
        <v>302</v>
      </c>
      <c r="I14" s="345">
        <v>-0.7</v>
      </c>
    </row>
    <row r="15" spans="2:9" x14ac:dyDescent="0.45">
      <c r="B15" s="378"/>
      <c r="C15" s="361"/>
      <c r="D15" s="358"/>
      <c r="E15" s="278" t="s">
        <v>305</v>
      </c>
      <c r="F15" s="299" t="s">
        <v>306</v>
      </c>
      <c r="G15" s="302">
        <v>8.6999999999999994E-2</v>
      </c>
      <c r="H15" s="352"/>
      <c r="I15" s="346"/>
    </row>
    <row r="16" spans="2:9" x14ac:dyDescent="0.45">
      <c r="B16" s="376" t="s">
        <v>307</v>
      </c>
      <c r="C16" s="359">
        <v>161.10000000000002</v>
      </c>
      <c r="D16" s="356" t="s">
        <v>286</v>
      </c>
      <c r="E16" s="279" t="s">
        <v>287</v>
      </c>
      <c r="F16" s="297" t="s">
        <v>308</v>
      </c>
      <c r="G16" s="301">
        <v>0.13500000000000001</v>
      </c>
      <c r="H16" s="348" t="s">
        <v>310</v>
      </c>
      <c r="I16" s="347">
        <v>24.513243939967378</v>
      </c>
    </row>
    <row r="17" spans="2:11" x14ac:dyDescent="0.45">
      <c r="B17" s="377"/>
      <c r="C17" s="360"/>
      <c r="D17" s="357"/>
      <c r="E17" s="355" t="s">
        <v>309</v>
      </c>
      <c r="F17" s="353" t="s">
        <v>328</v>
      </c>
      <c r="G17" s="354">
        <v>3.5000000000000003E-2</v>
      </c>
      <c r="H17" s="349"/>
      <c r="I17" s="345"/>
    </row>
    <row r="18" spans="2:11" ht="21" customHeight="1" x14ac:dyDescent="0.45">
      <c r="B18" s="377"/>
      <c r="C18" s="360"/>
      <c r="D18" s="357"/>
      <c r="E18" s="355"/>
      <c r="F18" s="353"/>
      <c r="G18" s="354"/>
      <c r="H18" s="349"/>
      <c r="I18" s="345"/>
    </row>
    <row r="19" spans="2:11" x14ac:dyDescent="0.45">
      <c r="B19" s="377"/>
      <c r="C19" s="360"/>
      <c r="D19" s="357"/>
      <c r="E19" s="277" t="s">
        <v>312</v>
      </c>
      <c r="F19" s="288" t="s">
        <v>313</v>
      </c>
      <c r="G19" s="290">
        <v>0.186</v>
      </c>
      <c r="H19" s="349" t="s">
        <v>311</v>
      </c>
      <c r="I19" s="345">
        <v>-22.849068861655624</v>
      </c>
    </row>
    <row r="20" spans="2:11" x14ac:dyDescent="0.45">
      <c r="B20" s="377"/>
      <c r="C20" s="360"/>
      <c r="D20" s="357"/>
      <c r="E20" s="277" t="s">
        <v>314</v>
      </c>
      <c r="F20" s="290">
        <v>0.75</v>
      </c>
      <c r="G20" s="290">
        <v>0.75</v>
      </c>
      <c r="H20" s="349"/>
      <c r="I20" s="345"/>
    </row>
    <row r="21" spans="2:11" x14ac:dyDescent="0.45">
      <c r="B21" s="378"/>
      <c r="C21" s="361"/>
      <c r="D21" s="358"/>
      <c r="E21" s="278" t="s">
        <v>315</v>
      </c>
      <c r="F21" s="302">
        <v>0.995</v>
      </c>
      <c r="G21" s="302">
        <v>0.995</v>
      </c>
      <c r="H21" s="352"/>
      <c r="I21" s="346"/>
    </row>
    <row r="22" spans="2:11" x14ac:dyDescent="0.45">
      <c r="B22" s="377" t="s">
        <v>316</v>
      </c>
      <c r="C22" s="362">
        <v>50.8</v>
      </c>
      <c r="D22" s="349" t="s">
        <v>291</v>
      </c>
      <c r="E22" s="355" t="s">
        <v>12</v>
      </c>
      <c r="F22" s="350" t="s">
        <v>327</v>
      </c>
      <c r="G22" s="351" t="s">
        <v>12</v>
      </c>
      <c r="H22" s="306" t="s">
        <v>296</v>
      </c>
      <c r="I22" s="289">
        <v>5.08</v>
      </c>
    </row>
    <row r="23" spans="2:11" x14ac:dyDescent="0.45">
      <c r="B23" s="377"/>
      <c r="C23" s="362"/>
      <c r="D23" s="349"/>
      <c r="E23" s="355"/>
      <c r="F23" s="350"/>
      <c r="G23" s="351"/>
      <c r="H23" s="306" t="s">
        <v>294</v>
      </c>
      <c r="I23" s="289">
        <v>-5.08</v>
      </c>
      <c r="K23" s="269"/>
    </row>
    <row r="24" spans="2:11" x14ac:dyDescent="0.45">
      <c r="B24" s="293" t="s">
        <v>317</v>
      </c>
      <c r="C24" s="283">
        <v>2690.6</v>
      </c>
      <c r="D24" s="284"/>
      <c r="E24" s="284"/>
      <c r="F24" s="285"/>
      <c r="G24" s="285"/>
      <c r="H24" s="286"/>
      <c r="I24" s="287"/>
      <c r="K24" s="269"/>
    </row>
    <row r="25" spans="2:11" x14ac:dyDescent="0.45">
      <c r="B25" s="271" t="s">
        <v>318</v>
      </c>
      <c r="C25" s="294">
        <v>176.4</v>
      </c>
      <c r="D25" s="271"/>
      <c r="E25" s="271"/>
      <c r="F25" s="271"/>
      <c r="G25" s="271"/>
      <c r="H25" s="271"/>
      <c r="I25" s="272"/>
      <c r="K25" s="269"/>
    </row>
    <row r="26" spans="2:11" x14ac:dyDescent="0.45">
      <c r="B26" s="172" t="s">
        <v>319</v>
      </c>
      <c r="C26" s="313">
        <v>2867</v>
      </c>
      <c r="D26" s="144"/>
      <c r="E26" s="145"/>
      <c r="F26" s="96"/>
      <c r="G26" s="96"/>
      <c r="H26" s="145"/>
      <c r="I26" s="96"/>
    </row>
    <row r="27" spans="2:11" ht="68.25" customHeight="1" x14ac:dyDescent="0.45">
      <c r="B27" s="373" t="s">
        <v>320</v>
      </c>
      <c r="C27" s="373"/>
      <c r="D27" s="373"/>
      <c r="E27" s="373"/>
      <c r="F27" s="373"/>
      <c r="G27" s="373"/>
      <c r="H27" s="373"/>
      <c r="I27" s="373"/>
    </row>
    <row r="28" spans="2:11" x14ac:dyDescent="0.45">
      <c r="B28" s="374"/>
      <c r="C28" s="374"/>
      <c r="D28" s="374"/>
      <c r="E28" s="374"/>
      <c r="F28" s="374"/>
      <c r="G28" s="374"/>
      <c r="H28" s="374"/>
      <c r="I28" s="374"/>
    </row>
    <row r="29" spans="2:11" x14ac:dyDescent="0.45">
      <c r="B29" s="375"/>
      <c r="C29" s="375"/>
      <c r="D29" s="375"/>
      <c r="E29" s="375"/>
      <c r="F29" s="375"/>
      <c r="G29" s="375"/>
      <c r="H29" s="375"/>
      <c r="I29" s="375"/>
    </row>
    <row r="30" spans="2:11" x14ac:dyDescent="0.45">
      <c r="B30" s="281"/>
      <c r="C30" s="270"/>
      <c r="D30" s="270"/>
      <c r="E30" s="270"/>
      <c r="F30" s="270"/>
      <c r="G30" s="270"/>
      <c r="H30" s="270"/>
      <c r="I30" s="270"/>
    </row>
    <row r="31" spans="2:11" ht="14.45" customHeight="1" x14ac:dyDescent="0.45"/>
    <row r="32" spans="2:11" x14ac:dyDescent="0.45">
      <c r="G32" s="372">
        <v>161.10000000000002</v>
      </c>
    </row>
    <row r="33" spans="7:7" x14ac:dyDescent="0.45">
      <c r="G33" s="372"/>
    </row>
    <row r="34" spans="7:7" x14ac:dyDescent="0.45">
      <c r="G34" s="372"/>
    </row>
    <row r="35" spans="7:7" x14ac:dyDescent="0.45">
      <c r="G35" s="372"/>
    </row>
    <row r="36" spans="7:7" x14ac:dyDescent="0.45">
      <c r="G36" s="372"/>
    </row>
    <row r="37" spans="7:7" x14ac:dyDescent="0.45">
      <c r="G37" s="372"/>
    </row>
  </sheetData>
  <mergeCells count="47">
    <mergeCell ref="I2:I4"/>
    <mergeCell ref="H2:H4"/>
    <mergeCell ref="G32:G37"/>
    <mergeCell ref="B27:I27"/>
    <mergeCell ref="B28:I28"/>
    <mergeCell ref="B29:I29"/>
    <mergeCell ref="B5:B7"/>
    <mergeCell ref="H6:H7"/>
    <mergeCell ref="I6:I7"/>
    <mergeCell ref="B8:B9"/>
    <mergeCell ref="B10:B11"/>
    <mergeCell ref="D12:D15"/>
    <mergeCell ref="B12:B15"/>
    <mergeCell ref="C12:C15"/>
    <mergeCell ref="B16:B21"/>
    <mergeCell ref="B22:B23"/>
    <mergeCell ref="B2:B3"/>
    <mergeCell ref="D2:D4"/>
    <mergeCell ref="E10:E11"/>
    <mergeCell ref="F10:F11"/>
    <mergeCell ref="G10:G11"/>
    <mergeCell ref="C8:C9"/>
    <mergeCell ref="C5:C7"/>
    <mergeCell ref="C10:C11"/>
    <mergeCell ref="D10:D11"/>
    <mergeCell ref="D6:D7"/>
    <mergeCell ref="E2:E4"/>
    <mergeCell ref="F2:F4"/>
    <mergeCell ref="G2:G4"/>
    <mergeCell ref="E22:E23"/>
    <mergeCell ref="E17:E18"/>
    <mergeCell ref="D16:D21"/>
    <mergeCell ref="C16:C21"/>
    <mergeCell ref="H14:H15"/>
    <mergeCell ref="C22:C23"/>
    <mergeCell ref="D22:D23"/>
    <mergeCell ref="I14:I15"/>
    <mergeCell ref="I12:I13"/>
    <mergeCell ref="H12:H13"/>
    <mergeCell ref="F22:F23"/>
    <mergeCell ref="G22:G23"/>
    <mergeCell ref="H16:H18"/>
    <mergeCell ref="I16:I18"/>
    <mergeCell ref="I19:I21"/>
    <mergeCell ref="H19:H21"/>
    <mergeCell ref="F17:F18"/>
    <mergeCell ref="G17:G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F2F1-97BA-4105-8286-AF2282678D1E}">
  <sheetPr>
    <pageSetUpPr fitToPage="1"/>
  </sheetPr>
  <dimension ref="B2:P29"/>
  <sheetViews>
    <sheetView workbookViewId="0">
      <selection activeCell="M41" sqref="M41"/>
    </sheetView>
  </sheetViews>
  <sheetFormatPr defaultColWidth="8.73046875" defaultRowHeight="10.5" x14ac:dyDescent="0.35"/>
  <cols>
    <col min="1" max="1" width="1.1328125" style="47" customWidth="1"/>
    <col min="2" max="16384" width="8.73046875" style="47"/>
  </cols>
  <sheetData>
    <row r="2" spans="2:16" ht="13.15" x14ac:dyDescent="0.35">
      <c r="B2" s="48" t="s">
        <v>107</v>
      </c>
    </row>
    <row r="4" spans="2:16" x14ac:dyDescent="0.35">
      <c r="B4" s="337" t="s">
        <v>106</v>
      </c>
      <c r="C4" s="337"/>
      <c r="D4" s="337"/>
      <c r="E4" s="337"/>
      <c r="F4" s="337"/>
      <c r="G4" s="337"/>
      <c r="H4" s="337"/>
      <c r="I4" s="337"/>
      <c r="J4" s="337"/>
      <c r="K4" s="337"/>
      <c r="L4" s="337"/>
      <c r="M4" s="337"/>
      <c r="N4" s="337"/>
      <c r="O4" s="337"/>
      <c r="P4" s="337"/>
    </row>
    <row r="5" spans="2:16" x14ac:dyDescent="0.35">
      <c r="B5" s="337"/>
      <c r="C5" s="337"/>
      <c r="D5" s="337"/>
      <c r="E5" s="337"/>
      <c r="F5" s="337"/>
      <c r="G5" s="337"/>
      <c r="H5" s="337"/>
      <c r="I5" s="337"/>
      <c r="J5" s="337"/>
      <c r="K5" s="337"/>
      <c r="L5" s="337"/>
      <c r="M5" s="337"/>
      <c r="N5" s="337"/>
      <c r="O5" s="337"/>
      <c r="P5" s="337"/>
    </row>
    <row r="6" spans="2:16" x14ac:dyDescent="0.35">
      <c r="B6" s="337"/>
      <c r="C6" s="337"/>
      <c r="D6" s="337"/>
      <c r="E6" s="337"/>
      <c r="F6" s="337"/>
      <c r="G6" s="337"/>
      <c r="H6" s="337"/>
      <c r="I6" s="337"/>
      <c r="J6" s="337"/>
      <c r="K6" s="337"/>
      <c r="L6" s="337"/>
      <c r="M6" s="337"/>
      <c r="N6" s="337"/>
      <c r="O6" s="337"/>
      <c r="P6" s="337"/>
    </row>
    <row r="7" spans="2:16" x14ac:dyDescent="0.35">
      <c r="B7" s="337"/>
      <c r="C7" s="337"/>
      <c r="D7" s="337"/>
      <c r="E7" s="337"/>
      <c r="F7" s="337"/>
      <c r="G7" s="337"/>
      <c r="H7" s="337"/>
      <c r="I7" s="337"/>
      <c r="J7" s="337"/>
      <c r="K7" s="337"/>
      <c r="L7" s="337"/>
      <c r="M7" s="337"/>
      <c r="N7" s="337"/>
      <c r="O7" s="337"/>
      <c r="P7" s="337"/>
    </row>
    <row r="8" spans="2:16" x14ac:dyDescent="0.35">
      <c r="B8" s="337"/>
      <c r="C8" s="337"/>
      <c r="D8" s="337"/>
      <c r="E8" s="337"/>
      <c r="F8" s="337"/>
      <c r="G8" s="337"/>
      <c r="H8" s="337"/>
      <c r="I8" s="337"/>
      <c r="J8" s="337"/>
      <c r="K8" s="337"/>
      <c r="L8" s="337"/>
      <c r="M8" s="337"/>
      <c r="N8" s="337"/>
      <c r="O8" s="337"/>
      <c r="P8" s="337"/>
    </row>
    <row r="9" spans="2:16" x14ac:dyDescent="0.35">
      <c r="B9" s="337"/>
      <c r="C9" s="337"/>
      <c r="D9" s="337"/>
      <c r="E9" s="337"/>
      <c r="F9" s="337"/>
      <c r="G9" s="337"/>
      <c r="H9" s="337"/>
      <c r="I9" s="337"/>
      <c r="J9" s="337"/>
      <c r="K9" s="337"/>
      <c r="L9" s="337"/>
      <c r="M9" s="337"/>
      <c r="N9" s="337"/>
      <c r="O9" s="337"/>
      <c r="P9" s="337"/>
    </row>
    <row r="10" spans="2:16" x14ac:dyDescent="0.35">
      <c r="B10" s="337"/>
      <c r="C10" s="337"/>
      <c r="D10" s="337"/>
      <c r="E10" s="337"/>
      <c r="F10" s="337"/>
      <c r="G10" s="337"/>
      <c r="H10" s="337"/>
      <c r="I10" s="337"/>
      <c r="J10" s="337"/>
      <c r="K10" s="337"/>
      <c r="L10" s="337"/>
      <c r="M10" s="337"/>
      <c r="N10" s="337"/>
      <c r="O10" s="337"/>
      <c r="P10" s="337"/>
    </row>
    <row r="11" spans="2:16" x14ac:dyDescent="0.35">
      <c r="B11" s="337"/>
      <c r="C11" s="337"/>
      <c r="D11" s="337"/>
      <c r="E11" s="337"/>
      <c r="F11" s="337"/>
      <c r="G11" s="337"/>
      <c r="H11" s="337"/>
      <c r="I11" s="337"/>
      <c r="J11" s="337"/>
      <c r="K11" s="337"/>
      <c r="L11" s="337"/>
      <c r="M11" s="337"/>
      <c r="N11" s="337"/>
      <c r="O11" s="337"/>
      <c r="P11" s="337"/>
    </row>
    <row r="12" spans="2:16" x14ac:dyDescent="0.35">
      <c r="B12" s="337"/>
      <c r="C12" s="337"/>
      <c r="D12" s="337"/>
      <c r="E12" s="337"/>
      <c r="F12" s="337"/>
      <c r="G12" s="337"/>
      <c r="H12" s="337"/>
      <c r="I12" s="337"/>
      <c r="J12" s="337"/>
      <c r="K12" s="337"/>
      <c r="L12" s="337"/>
      <c r="M12" s="337"/>
      <c r="N12" s="337"/>
      <c r="O12" s="337"/>
      <c r="P12" s="337"/>
    </row>
    <row r="13" spans="2:16" x14ac:dyDescent="0.35">
      <c r="B13" s="337"/>
      <c r="C13" s="337"/>
      <c r="D13" s="337"/>
      <c r="E13" s="337"/>
      <c r="F13" s="337"/>
      <c r="G13" s="337"/>
      <c r="H13" s="337"/>
      <c r="I13" s="337"/>
      <c r="J13" s="337"/>
      <c r="K13" s="337"/>
      <c r="L13" s="337"/>
      <c r="M13" s="337"/>
      <c r="N13" s="337"/>
      <c r="O13" s="337"/>
      <c r="P13" s="337"/>
    </row>
    <row r="14" spans="2:16" x14ac:dyDescent="0.35">
      <c r="B14" s="337"/>
      <c r="C14" s="337"/>
      <c r="D14" s="337"/>
      <c r="E14" s="337"/>
      <c r="F14" s="337"/>
      <c r="G14" s="337"/>
      <c r="H14" s="337"/>
      <c r="I14" s="337"/>
      <c r="J14" s="337"/>
      <c r="K14" s="337"/>
      <c r="L14" s="337"/>
      <c r="M14" s="337"/>
      <c r="N14" s="337"/>
      <c r="O14" s="337"/>
      <c r="P14" s="337"/>
    </row>
    <row r="15" spans="2:16" x14ac:dyDescent="0.35">
      <c r="B15" s="337"/>
      <c r="C15" s="337"/>
      <c r="D15" s="337"/>
      <c r="E15" s="337"/>
      <c r="F15" s="337"/>
      <c r="G15" s="337"/>
      <c r="H15" s="337"/>
      <c r="I15" s="337"/>
      <c r="J15" s="337"/>
      <c r="K15" s="337"/>
      <c r="L15" s="337"/>
      <c r="M15" s="337"/>
      <c r="N15" s="337"/>
      <c r="O15" s="337"/>
      <c r="P15" s="337"/>
    </row>
    <row r="16" spans="2:16" x14ac:dyDescent="0.35">
      <c r="B16" s="337"/>
      <c r="C16" s="337"/>
      <c r="D16" s="337"/>
      <c r="E16" s="337"/>
      <c r="F16" s="337"/>
      <c r="G16" s="337"/>
      <c r="H16" s="337"/>
      <c r="I16" s="337"/>
      <c r="J16" s="337"/>
      <c r="K16" s="337"/>
      <c r="L16" s="337"/>
      <c r="M16" s="337"/>
      <c r="N16" s="337"/>
      <c r="O16" s="337"/>
      <c r="P16" s="337"/>
    </row>
    <row r="17" spans="2:16" x14ac:dyDescent="0.35">
      <c r="B17" s="337"/>
      <c r="C17" s="337"/>
      <c r="D17" s="337"/>
      <c r="E17" s="337"/>
      <c r="F17" s="337"/>
      <c r="G17" s="337"/>
      <c r="H17" s="337"/>
      <c r="I17" s="337"/>
      <c r="J17" s="337"/>
      <c r="K17" s="337"/>
      <c r="L17" s="337"/>
      <c r="M17" s="337"/>
      <c r="N17" s="337"/>
      <c r="O17" s="337"/>
      <c r="P17" s="337"/>
    </row>
    <row r="18" spans="2:16" x14ac:dyDescent="0.35">
      <c r="B18" s="337"/>
      <c r="C18" s="337"/>
      <c r="D18" s="337"/>
      <c r="E18" s="337"/>
      <c r="F18" s="337"/>
      <c r="G18" s="337"/>
      <c r="H18" s="337"/>
      <c r="I18" s="337"/>
      <c r="J18" s="337"/>
      <c r="K18" s="337"/>
      <c r="L18" s="337"/>
      <c r="M18" s="337"/>
      <c r="N18" s="337"/>
      <c r="O18" s="337"/>
      <c r="P18" s="337"/>
    </row>
    <row r="19" spans="2:16" x14ac:dyDescent="0.35">
      <c r="B19" s="337"/>
      <c r="C19" s="337"/>
      <c r="D19" s="337"/>
      <c r="E19" s="337"/>
      <c r="F19" s="337"/>
      <c r="G19" s="337"/>
      <c r="H19" s="337"/>
      <c r="I19" s="337"/>
      <c r="J19" s="337"/>
      <c r="K19" s="337"/>
      <c r="L19" s="337"/>
      <c r="M19" s="337"/>
      <c r="N19" s="337"/>
      <c r="O19" s="337"/>
      <c r="P19" s="337"/>
    </row>
    <row r="20" spans="2:16" x14ac:dyDescent="0.35">
      <c r="B20" s="337"/>
      <c r="C20" s="337"/>
      <c r="D20" s="337"/>
      <c r="E20" s="337"/>
      <c r="F20" s="337"/>
      <c r="G20" s="337"/>
      <c r="H20" s="337"/>
      <c r="I20" s="337"/>
      <c r="J20" s="337"/>
      <c r="K20" s="337"/>
      <c r="L20" s="337"/>
      <c r="M20" s="337"/>
      <c r="N20" s="337"/>
      <c r="O20" s="337"/>
      <c r="P20" s="337"/>
    </row>
    <row r="21" spans="2:16" x14ac:dyDescent="0.35">
      <c r="B21" s="337"/>
      <c r="C21" s="337"/>
      <c r="D21" s="337"/>
      <c r="E21" s="337"/>
      <c r="F21" s="337"/>
      <c r="G21" s="337"/>
      <c r="H21" s="337"/>
      <c r="I21" s="337"/>
      <c r="J21" s="337"/>
      <c r="K21" s="337"/>
      <c r="L21" s="337"/>
      <c r="M21" s="337"/>
      <c r="N21" s="337"/>
      <c r="O21" s="337"/>
      <c r="P21" s="337"/>
    </row>
    <row r="22" spans="2:16" x14ac:dyDescent="0.35">
      <c r="B22" s="337"/>
      <c r="C22" s="337"/>
      <c r="D22" s="337"/>
      <c r="E22" s="337"/>
      <c r="F22" s="337"/>
      <c r="G22" s="337"/>
      <c r="H22" s="337"/>
      <c r="I22" s="337"/>
      <c r="J22" s="337"/>
      <c r="K22" s="337"/>
      <c r="L22" s="337"/>
      <c r="M22" s="337"/>
      <c r="N22" s="337"/>
      <c r="O22" s="337"/>
      <c r="P22" s="337"/>
    </row>
    <row r="23" spans="2:16" x14ac:dyDescent="0.35">
      <c r="B23" s="337"/>
      <c r="C23" s="337"/>
      <c r="D23" s="337"/>
      <c r="E23" s="337"/>
      <c r="F23" s="337"/>
      <c r="G23" s="337"/>
      <c r="H23" s="337"/>
      <c r="I23" s="337"/>
      <c r="J23" s="337"/>
      <c r="K23" s="337"/>
      <c r="L23" s="337"/>
      <c r="M23" s="337"/>
      <c r="N23" s="337"/>
      <c r="O23" s="337"/>
      <c r="P23" s="337"/>
    </row>
    <row r="24" spans="2:16" x14ac:dyDescent="0.35">
      <c r="B24" s="337"/>
      <c r="C24" s="337"/>
      <c r="D24" s="337"/>
      <c r="E24" s="337"/>
      <c r="F24" s="337"/>
      <c r="G24" s="337"/>
      <c r="H24" s="337"/>
      <c r="I24" s="337"/>
      <c r="J24" s="337"/>
      <c r="K24" s="337"/>
      <c r="L24" s="337"/>
      <c r="M24" s="337"/>
      <c r="N24" s="337"/>
      <c r="O24" s="337"/>
      <c r="P24" s="337"/>
    </row>
    <row r="25" spans="2:16" x14ac:dyDescent="0.35">
      <c r="B25" s="337"/>
      <c r="C25" s="337"/>
      <c r="D25" s="337"/>
      <c r="E25" s="337"/>
      <c r="F25" s="337"/>
      <c r="G25" s="337"/>
      <c r="H25" s="337"/>
      <c r="I25" s="337"/>
      <c r="J25" s="337"/>
      <c r="K25" s="337"/>
      <c r="L25" s="337"/>
      <c r="M25" s="337"/>
      <c r="N25" s="337"/>
      <c r="O25" s="337"/>
      <c r="P25" s="337"/>
    </row>
    <row r="26" spans="2:16" x14ac:dyDescent="0.35">
      <c r="B26" s="337"/>
      <c r="C26" s="337"/>
      <c r="D26" s="337"/>
      <c r="E26" s="337"/>
      <c r="F26" s="337"/>
      <c r="G26" s="337"/>
      <c r="H26" s="337"/>
      <c r="I26" s="337"/>
      <c r="J26" s="337"/>
      <c r="K26" s="337"/>
      <c r="L26" s="337"/>
      <c r="M26" s="337"/>
      <c r="N26" s="337"/>
      <c r="O26" s="337"/>
      <c r="P26" s="337"/>
    </row>
    <row r="27" spans="2:16" x14ac:dyDescent="0.35">
      <c r="B27" s="337"/>
      <c r="C27" s="337"/>
      <c r="D27" s="337"/>
      <c r="E27" s="337"/>
      <c r="F27" s="337"/>
      <c r="G27" s="337"/>
      <c r="H27" s="337"/>
      <c r="I27" s="337"/>
      <c r="J27" s="337"/>
      <c r="K27" s="337"/>
      <c r="L27" s="337"/>
      <c r="M27" s="337"/>
      <c r="N27" s="337"/>
      <c r="O27" s="337"/>
      <c r="P27" s="337"/>
    </row>
    <row r="28" spans="2:16" x14ac:dyDescent="0.35">
      <c r="B28" s="337"/>
      <c r="C28" s="337"/>
      <c r="D28" s="337"/>
      <c r="E28" s="337"/>
      <c r="F28" s="337"/>
      <c r="G28" s="337"/>
      <c r="H28" s="337"/>
      <c r="I28" s="337"/>
      <c r="J28" s="337"/>
      <c r="K28" s="337"/>
      <c r="L28" s="337"/>
      <c r="M28" s="337"/>
      <c r="N28" s="337"/>
      <c r="O28" s="337"/>
      <c r="P28" s="337"/>
    </row>
    <row r="29" spans="2:16" x14ac:dyDescent="0.35">
      <c r="B29" s="337"/>
      <c r="C29" s="337"/>
      <c r="D29" s="337"/>
      <c r="E29" s="337"/>
      <c r="F29" s="337"/>
      <c r="G29" s="337"/>
      <c r="H29" s="337"/>
      <c r="I29" s="337"/>
      <c r="J29" s="337"/>
      <c r="K29" s="337"/>
      <c r="L29" s="337"/>
      <c r="M29" s="337"/>
      <c r="N29" s="337"/>
      <c r="O29" s="337"/>
      <c r="P29" s="337"/>
    </row>
  </sheetData>
  <mergeCells count="1">
    <mergeCell ref="B4:P29"/>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DE47-74DC-4127-81BA-F8AA6889ABAA}">
  <dimension ref="A1:G36"/>
  <sheetViews>
    <sheetView showGridLines="0" workbookViewId="0">
      <selection activeCell="C14" sqref="C14"/>
    </sheetView>
  </sheetViews>
  <sheetFormatPr defaultColWidth="9.1328125" defaultRowHeight="13.15" x14ac:dyDescent="0.4"/>
  <cols>
    <col min="1" max="1" width="35.59765625" style="40" customWidth="1"/>
    <col min="2" max="4" width="10.1328125" style="40" customWidth="1"/>
    <col min="5" max="16384" width="9.1328125" style="40"/>
  </cols>
  <sheetData>
    <row r="1" spans="1:7" x14ac:dyDescent="0.4">
      <c r="A1" s="320" t="s">
        <v>186</v>
      </c>
    </row>
    <row r="2" spans="1:7" ht="13.5" thickBot="1" x14ac:dyDescent="0.45">
      <c r="A2" s="321"/>
    </row>
    <row r="3" spans="1:7" ht="13.5" thickBot="1" x14ac:dyDescent="0.45"/>
    <row r="4" spans="1:7" ht="28.5" customHeight="1" thickBot="1" x14ac:dyDescent="0.75">
      <c r="A4" s="322"/>
      <c r="C4" s="324" t="s">
        <v>232</v>
      </c>
      <c r="D4" s="324"/>
    </row>
    <row r="5" spans="1:7" ht="22.5" customHeight="1" thickBot="1" x14ac:dyDescent="0.45">
      <c r="A5" s="323"/>
      <c r="B5" s="234" t="s">
        <v>142</v>
      </c>
      <c r="C5" s="316" t="s">
        <v>198</v>
      </c>
      <c r="D5" s="316" t="s">
        <v>199</v>
      </c>
    </row>
    <row r="6" spans="1:7" ht="13.5" thickBot="1" x14ac:dyDescent="0.45">
      <c r="A6" s="128" t="s">
        <v>16</v>
      </c>
      <c r="B6" s="231" t="s">
        <v>9</v>
      </c>
      <c r="C6" s="232">
        <v>1185</v>
      </c>
      <c r="D6" s="233">
        <v>1235</v>
      </c>
      <c r="F6" s="203"/>
      <c r="G6" s="203"/>
    </row>
    <row r="7" spans="1:7" ht="13.5" thickBot="1" x14ac:dyDescent="0.45">
      <c r="A7" s="100" t="s">
        <v>144</v>
      </c>
      <c r="B7" s="100" t="s">
        <v>9</v>
      </c>
      <c r="C7" s="101">
        <v>1185</v>
      </c>
      <c r="D7" s="102">
        <v>1235</v>
      </c>
      <c r="F7" s="203"/>
      <c r="G7" s="203"/>
    </row>
    <row r="8" spans="1:7" ht="13.5" thickBot="1" x14ac:dyDescent="0.45">
      <c r="A8" s="128" t="s">
        <v>145</v>
      </c>
      <c r="B8" s="97" t="s">
        <v>19</v>
      </c>
      <c r="C8" s="98">
        <v>1218</v>
      </c>
      <c r="D8" s="99">
        <v>1218</v>
      </c>
      <c r="F8" s="203"/>
      <c r="G8" s="203"/>
    </row>
    <row r="9" spans="1:7" ht="13.5" thickBot="1" x14ac:dyDescent="0.45">
      <c r="A9" s="100" t="s">
        <v>146</v>
      </c>
      <c r="B9" s="100" t="s">
        <v>19</v>
      </c>
      <c r="C9" s="101">
        <v>1218</v>
      </c>
      <c r="D9" s="102">
        <v>1218</v>
      </c>
      <c r="F9" s="203"/>
      <c r="G9" s="203"/>
    </row>
    <row r="10" spans="1:7" ht="13.5" thickBot="1" x14ac:dyDescent="0.45">
      <c r="A10" s="128" t="s">
        <v>191</v>
      </c>
      <c r="B10" s="40" t="s">
        <v>19</v>
      </c>
      <c r="C10" s="98">
        <v>450</v>
      </c>
      <c r="D10" s="99">
        <v>450</v>
      </c>
      <c r="F10" s="203"/>
      <c r="G10" s="203"/>
    </row>
    <row r="11" spans="1:7" ht="13.5" thickBot="1" x14ac:dyDescent="0.45">
      <c r="A11" s="100" t="s">
        <v>149</v>
      </c>
      <c r="B11" s="100" t="s">
        <v>19</v>
      </c>
      <c r="C11" s="101">
        <v>450</v>
      </c>
      <c r="D11" s="102">
        <v>450</v>
      </c>
      <c r="F11" s="203"/>
      <c r="G11" s="203"/>
    </row>
    <row r="12" spans="1:7" x14ac:dyDescent="0.4">
      <c r="A12" s="103" t="s">
        <v>267</v>
      </c>
      <c r="B12" s="103" t="s">
        <v>19</v>
      </c>
      <c r="C12" s="104">
        <v>121</v>
      </c>
      <c r="D12" s="105">
        <v>121</v>
      </c>
      <c r="F12" s="203"/>
      <c r="G12" s="203"/>
    </row>
    <row r="13" spans="1:7" x14ac:dyDescent="0.4">
      <c r="A13" s="69" t="s">
        <v>96</v>
      </c>
      <c r="B13" s="106"/>
      <c r="C13" s="107"/>
      <c r="D13" s="108">
        <f>D12+D11+D9+D7</f>
        <v>3024</v>
      </c>
      <c r="F13" s="203"/>
      <c r="G13" s="203"/>
    </row>
    <row r="14" spans="1:7" x14ac:dyDescent="0.4">
      <c r="A14" s="130" t="s">
        <v>221</v>
      </c>
      <c r="B14" s="40" t="s">
        <v>9</v>
      </c>
      <c r="C14" s="40">
        <v>716</v>
      </c>
      <c r="D14" s="114">
        <v>737</v>
      </c>
      <c r="F14" s="203"/>
      <c r="G14" s="203"/>
    </row>
    <row r="15" spans="1:7" ht="13.5" thickBot="1" x14ac:dyDescent="0.45">
      <c r="A15" s="241" t="s">
        <v>187</v>
      </c>
      <c r="B15" s="112" t="s">
        <v>151</v>
      </c>
      <c r="C15" s="113" t="s">
        <v>12</v>
      </c>
      <c r="D15" s="114">
        <f>125+73</f>
        <v>198</v>
      </c>
      <c r="F15" s="203"/>
      <c r="G15" s="203"/>
    </row>
    <row r="16" spans="1:7" ht="13.5" thickBot="1" x14ac:dyDescent="0.45">
      <c r="A16" s="115" t="s">
        <v>152</v>
      </c>
      <c r="B16" s="115" t="s">
        <v>151</v>
      </c>
      <c r="C16" s="116" t="s">
        <v>153</v>
      </c>
      <c r="D16" s="117">
        <f>SUM(D14:D15)</f>
        <v>935</v>
      </c>
    </row>
    <row r="17" spans="1:7" x14ac:dyDescent="0.4">
      <c r="A17" s="103" t="s">
        <v>39</v>
      </c>
      <c r="B17" s="121" t="s">
        <v>40</v>
      </c>
      <c r="C17" s="119">
        <v>53</v>
      </c>
      <c r="D17" s="120">
        <v>37</v>
      </c>
      <c r="F17" s="203"/>
      <c r="G17" s="203"/>
    </row>
    <row r="18" spans="1:7" x14ac:dyDescent="0.4">
      <c r="A18" s="69" t="s">
        <v>101</v>
      </c>
      <c r="B18" s="106"/>
      <c r="C18" s="107"/>
      <c r="D18" s="108">
        <f>D16+D17</f>
        <v>972</v>
      </c>
      <c r="F18" s="203"/>
      <c r="G18" s="203"/>
    </row>
    <row r="19" spans="1:7" x14ac:dyDescent="0.4">
      <c r="A19" s="129" t="s">
        <v>157</v>
      </c>
      <c r="B19" s="109" t="s">
        <v>30</v>
      </c>
      <c r="C19" s="110">
        <v>133</v>
      </c>
      <c r="D19" s="111">
        <v>162</v>
      </c>
      <c r="F19" s="203"/>
      <c r="G19" s="203"/>
    </row>
    <row r="20" spans="1:7" x14ac:dyDescent="0.4">
      <c r="A20" s="130" t="s">
        <v>163</v>
      </c>
      <c r="B20" s="112" t="s">
        <v>30</v>
      </c>
      <c r="C20" s="113">
        <v>51</v>
      </c>
      <c r="D20" s="114">
        <v>64</v>
      </c>
      <c r="F20" s="203"/>
      <c r="G20" s="203"/>
    </row>
    <row r="21" spans="1:7" x14ac:dyDescent="0.4">
      <c r="A21" s="130" t="s">
        <v>222</v>
      </c>
      <c r="B21" s="112" t="s">
        <v>9</v>
      </c>
      <c r="C21" s="113">
        <v>405</v>
      </c>
      <c r="D21" s="114">
        <v>414</v>
      </c>
    </row>
    <row r="22" spans="1:7" x14ac:dyDescent="0.4">
      <c r="A22" s="69" t="s">
        <v>102</v>
      </c>
      <c r="B22" s="106"/>
      <c r="C22" s="107"/>
      <c r="D22" s="108">
        <v>640</v>
      </c>
      <c r="F22" s="203"/>
      <c r="G22" s="203"/>
    </row>
    <row r="23" spans="1:7" x14ac:dyDescent="0.4">
      <c r="A23" s="115" t="s">
        <v>164</v>
      </c>
      <c r="B23" s="239" t="s">
        <v>9</v>
      </c>
      <c r="C23" s="240">
        <v>400</v>
      </c>
      <c r="D23" s="123">
        <v>429</v>
      </c>
      <c r="F23" s="203"/>
      <c r="G23" s="203"/>
    </row>
    <row r="24" spans="1:7" x14ac:dyDescent="0.4">
      <c r="A24" s="115" t="s">
        <v>165</v>
      </c>
      <c r="B24" s="115" t="s">
        <v>19</v>
      </c>
      <c r="C24" s="116">
        <v>336</v>
      </c>
      <c r="D24" s="117">
        <v>336</v>
      </c>
      <c r="F24" s="203"/>
      <c r="G24" s="203"/>
    </row>
    <row r="25" spans="1:7" x14ac:dyDescent="0.4">
      <c r="A25" s="130" t="s">
        <v>64</v>
      </c>
      <c r="B25" s="112" t="s">
        <v>19</v>
      </c>
      <c r="C25" s="113">
        <v>6</v>
      </c>
      <c r="D25" s="114">
        <v>6</v>
      </c>
      <c r="F25" s="203"/>
      <c r="G25" s="203"/>
    </row>
    <row r="26" spans="1:7" x14ac:dyDescent="0.4">
      <c r="A26" s="130" t="s">
        <v>69</v>
      </c>
      <c r="B26" s="112" t="s">
        <v>9</v>
      </c>
      <c r="C26" s="113">
        <v>12</v>
      </c>
      <c r="D26" s="114">
        <v>12</v>
      </c>
      <c r="F26" s="203"/>
      <c r="G26" s="203"/>
    </row>
    <row r="27" spans="1:7" x14ac:dyDescent="0.4">
      <c r="A27" s="130" t="s">
        <v>166</v>
      </c>
      <c r="B27" s="112" t="s">
        <v>19</v>
      </c>
      <c r="C27" s="113">
        <v>214</v>
      </c>
      <c r="D27" s="114">
        <v>214</v>
      </c>
      <c r="F27" s="203"/>
      <c r="G27" s="203"/>
    </row>
    <row r="28" spans="1:7" x14ac:dyDescent="0.4">
      <c r="A28" s="130" t="s">
        <v>66</v>
      </c>
      <c r="B28" s="112" t="s">
        <v>151</v>
      </c>
      <c r="C28" s="113" t="s">
        <v>12</v>
      </c>
      <c r="D28" s="114">
        <v>25</v>
      </c>
    </row>
    <row r="29" spans="1:7" x14ac:dyDescent="0.4">
      <c r="A29" s="121" t="s">
        <v>167</v>
      </c>
      <c r="B29" s="121" t="s">
        <v>151</v>
      </c>
      <c r="C29" s="122" t="s">
        <v>153</v>
      </c>
      <c r="D29" s="120">
        <f>SUM(D25:D28)</f>
        <v>257</v>
      </c>
      <c r="F29" s="203"/>
      <c r="G29" s="203"/>
    </row>
    <row r="30" spans="1:7" x14ac:dyDescent="0.4">
      <c r="A30" s="69" t="s">
        <v>103</v>
      </c>
      <c r="B30" s="106"/>
      <c r="C30" s="107"/>
      <c r="D30" s="108">
        <f>D29+D23+D24</f>
        <v>1022</v>
      </c>
      <c r="F30" s="203"/>
      <c r="G30" s="203"/>
    </row>
    <row r="31" spans="1:7" x14ac:dyDescent="0.4">
      <c r="A31" s="70" t="s">
        <v>133</v>
      </c>
      <c r="B31" s="124"/>
      <c r="C31" s="125"/>
      <c r="D31" s="126">
        <f>D30+D22+D18+D13</f>
        <v>5658</v>
      </c>
      <c r="F31" s="203"/>
      <c r="G31" s="203"/>
    </row>
    <row r="32" spans="1:7" x14ac:dyDescent="0.4">
      <c r="F32" s="203"/>
      <c r="G32" s="203"/>
    </row>
    <row r="33" spans="6:7" x14ac:dyDescent="0.4">
      <c r="F33" s="203"/>
      <c r="G33" s="203"/>
    </row>
    <row r="34" spans="6:7" x14ac:dyDescent="0.4">
      <c r="F34" s="203"/>
      <c r="G34" s="203"/>
    </row>
    <row r="35" spans="6:7" x14ac:dyDescent="0.4">
      <c r="F35" s="203"/>
      <c r="G35" s="203"/>
    </row>
    <row r="36" spans="6:7" x14ac:dyDescent="0.4">
      <c r="F36" s="203"/>
      <c r="G36" s="203"/>
    </row>
  </sheetData>
  <mergeCells count="3">
    <mergeCell ref="A1:A2"/>
    <mergeCell ref="A4:A5"/>
    <mergeCell ref="C4:D4"/>
  </mergeCells>
  <pageMargins left="0.7" right="0.7" top="0.75" bottom="0.75" header="0.3" footer="0.3"/>
  <pageSetup paperSize="9" orientation="portrait" r:id="rId1"/>
  <ignoredErrors>
    <ignoredError sqref="D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E49F-2111-4F01-A871-185BCEBCD515}">
  <dimension ref="A1:I49"/>
  <sheetViews>
    <sheetView showGridLines="0" topLeftCell="A13" workbookViewId="0">
      <selection activeCell="A23" sqref="A23"/>
    </sheetView>
  </sheetViews>
  <sheetFormatPr defaultColWidth="9.1328125" defaultRowHeight="13.15" x14ac:dyDescent="0.4"/>
  <cols>
    <col min="1" max="1" width="35.59765625" style="40" customWidth="1"/>
    <col min="2" max="6" width="10.1328125" style="40" customWidth="1"/>
    <col min="7" max="16384" width="9.1328125" style="40"/>
  </cols>
  <sheetData>
    <row r="1" spans="1:9" x14ac:dyDescent="0.4">
      <c r="A1" s="320" t="s">
        <v>188</v>
      </c>
    </row>
    <row r="2" spans="1:9" ht="13.5" thickBot="1" x14ac:dyDescent="0.45">
      <c r="A2" s="321"/>
    </row>
    <row r="4" spans="1:9" ht="28.5" customHeight="1" thickBot="1" x14ac:dyDescent="0.75">
      <c r="C4" s="324" t="s">
        <v>233</v>
      </c>
      <c r="D4" s="324"/>
      <c r="E4" s="324" t="s">
        <v>234</v>
      </c>
      <c r="F4" s="324"/>
    </row>
    <row r="5" spans="1:9" ht="22.5" customHeight="1" thickBot="1" x14ac:dyDescent="0.45">
      <c r="B5" s="319" t="s">
        <v>142</v>
      </c>
      <c r="C5" s="316" t="s">
        <v>198</v>
      </c>
      <c r="D5" s="317" t="s">
        <v>199</v>
      </c>
      <c r="E5" s="318" t="s">
        <v>198</v>
      </c>
      <c r="F5" s="316" t="s">
        <v>199</v>
      </c>
    </row>
    <row r="6" spans="1:9" ht="13.5" thickBot="1" x14ac:dyDescent="0.45">
      <c r="A6" s="132" t="s">
        <v>129</v>
      </c>
      <c r="B6" s="97" t="s">
        <v>9</v>
      </c>
      <c r="C6" s="98">
        <v>1</v>
      </c>
      <c r="D6" s="99">
        <v>1</v>
      </c>
      <c r="E6" s="98">
        <v>1</v>
      </c>
      <c r="F6" s="99">
        <v>1</v>
      </c>
      <c r="G6" s="203"/>
      <c r="H6" s="203"/>
      <c r="I6" s="203"/>
    </row>
    <row r="7" spans="1:9" ht="13.5" thickBot="1" x14ac:dyDescent="0.45">
      <c r="A7" s="132" t="s">
        <v>168</v>
      </c>
      <c r="B7" s="97" t="s">
        <v>9</v>
      </c>
      <c r="C7" s="98">
        <v>282</v>
      </c>
      <c r="D7" s="99">
        <v>294</v>
      </c>
      <c r="E7" s="98">
        <v>282</v>
      </c>
      <c r="F7" s="99">
        <v>294</v>
      </c>
      <c r="G7" s="203"/>
      <c r="H7" s="203"/>
      <c r="I7" s="203"/>
    </row>
    <row r="8" spans="1:9" ht="13.5" thickBot="1" x14ac:dyDescent="0.45">
      <c r="A8" s="132" t="s">
        <v>169</v>
      </c>
      <c r="B8" s="97" t="s">
        <v>9</v>
      </c>
      <c r="C8" s="98">
        <v>172</v>
      </c>
      <c r="D8" s="99">
        <v>181</v>
      </c>
      <c r="E8" s="98">
        <v>172</v>
      </c>
      <c r="F8" s="99">
        <v>181</v>
      </c>
      <c r="G8" s="203"/>
      <c r="H8" s="203"/>
      <c r="I8" s="203"/>
    </row>
    <row r="9" spans="1:9" ht="13.5" thickBot="1" x14ac:dyDescent="0.45">
      <c r="A9" s="100" t="s">
        <v>144</v>
      </c>
      <c r="B9" s="100" t="s">
        <v>9</v>
      </c>
      <c r="C9" s="101">
        <v>455</v>
      </c>
      <c r="D9" s="102">
        <f>SUM(D6:D8)</f>
        <v>476</v>
      </c>
      <c r="E9" s="101">
        <v>455</v>
      </c>
      <c r="F9" s="102">
        <f>SUM(F6:F8)</f>
        <v>476</v>
      </c>
      <c r="G9" s="203"/>
      <c r="H9" s="203"/>
      <c r="I9" s="203"/>
    </row>
    <row r="10" spans="1:9" ht="13.5" thickBot="1" x14ac:dyDescent="0.45">
      <c r="A10" s="128" t="s">
        <v>170</v>
      </c>
      <c r="B10" s="97" t="s">
        <v>19</v>
      </c>
      <c r="C10" s="98">
        <v>161</v>
      </c>
      <c r="D10" s="99">
        <v>161</v>
      </c>
      <c r="E10" s="98">
        <v>161</v>
      </c>
      <c r="F10" s="99">
        <v>161</v>
      </c>
      <c r="G10" s="203"/>
      <c r="H10" s="203"/>
      <c r="I10" s="203"/>
    </row>
    <row r="11" spans="1:9" ht="13.5" thickBot="1" x14ac:dyDescent="0.45">
      <c r="A11" s="128" t="s">
        <v>187</v>
      </c>
      <c r="B11" s="97" t="s">
        <v>19</v>
      </c>
      <c r="C11" s="98">
        <v>0</v>
      </c>
      <c r="D11" s="99">
        <v>0</v>
      </c>
      <c r="E11" s="98">
        <v>10</v>
      </c>
      <c r="F11" s="99">
        <v>10</v>
      </c>
      <c r="G11" s="203"/>
      <c r="H11" s="203"/>
      <c r="I11" s="203"/>
    </row>
    <row r="12" spans="1:9" ht="13.5" thickBot="1" x14ac:dyDescent="0.45">
      <c r="A12" s="100" t="s">
        <v>146</v>
      </c>
      <c r="B12" s="100" t="s">
        <v>19</v>
      </c>
      <c r="C12" s="101">
        <v>161</v>
      </c>
      <c r="D12" s="102">
        <f>SUM(D10:D11)</f>
        <v>161</v>
      </c>
      <c r="E12" s="101">
        <v>171</v>
      </c>
      <c r="F12" s="102">
        <f>SUM(F10:F11)</f>
        <v>171</v>
      </c>
      <c r="G12" s="203"/>
      <c r="H12" s="203"/>
      <c r="I12" s="203"/>
    </row>
    <row r="13" spans="1:9" ht="13.5" thickBot="1" x14ac:dyDescent="0.45">
      <c r="A13" s="128" t="s">
        <v>190</v>
      </c>
      <c r="B13" s="97" t="s">
        <v>19</v>
      </c>
      <c r="C13" s="98">
        <v>8</v>
      </c>
      <c r="D13" s="99">
        <v>8</v>
      </c>
      <c r="E13" s="98">
        <v>8</v>
      </c>
      <c r="F13" s="99">
        <v>8</v>
      </c>
      <c r="G13" s="203"/>
      <c r="H13" s="203"/>
      <c r="I13" s="203"/>
    </row>
    <row r="14" spans="1:9" ht="13.5" thickBot="1" x14ac:dyDescent="0.45">
      <c r="A14" s="128" t="s">
        <v>219</v>
      </c>
      <c r="B14" s="97" t="s">
        <v>192</v>
      </c>
      <c r="C14" s="98">
        <v>3000</v>
      </c>
      <c r="D14" s="99">
        <v>23</v>
      </c>
      <c r="E14" s="98">
        <v>3000</v>
      </c>
      <c r="F14" s="99">
        <v>23</v>
      </c>
      <c r="G14" s="203"/>
      <c r="H14" s="203"/>
      <c r="I14" s="203"/>
    </row>
    <row r="15" spans="1:9" x14ac:dyDescent="0.4">
      <c r="A15" s="103" t="s">
        <v>149</v>
      </c>
      <c r="B15" s="103" t="s">
        <v>151</v>
      </c>
      <c r="C15" s="104" t="s">
        <v>153</v>
      </c>
      <c r="D15" s="105">
        <f>SUM(D13:D14)</f>
        <v>31</v>
      </c>
      <c r="E15" s="104" t="s">
        <v>153</v>
      </c>
      <c r="F15" s="105">
        <f>SUM(F13:F14)</f>
        <v>31</v>
      </c>
      <c r="G15" s="203"/>
      <c r="H15" s="203"/>
      <c r="I15" s="203"/>
    </row>
    <row r="16" spans="1:9" x14ac:dyDescent="0.4">
      <c r="A16" s="69" t="s">
        <v>96</v>
      </c>
      <c r="B16" s="106"/>
      <c r="C16" s="107"/>
      <c r="D16" s="108">
        <f>D9+D12+D15</f>
        <v>668</v>
      </c>
      <c r="E16" s="107"/>
      <c r="F16" s="108">
        <f>F9+F12+F15</f>
        <v>678</v>
      </c>
      <c r="G16" s="203"/>
      <c r="H16" s="203"/>
      <c r="I16" s="203"/>
    </row>
    <row r="17" spans="1:9" x14ac:dyDescent="0.4">
      <c r="A17" s="129" t="s">
        <v>236</v>
      </c>
      <c r="B17" s="109" t="s">
        <v>151</v>
      </c>
      <c r="C17" s="110" t="s">
        <v>137</v>
      </c>
      <c r="D17" s="111">
        <v>63</v>
      </c>
      <c r="E17" s="110" t="s">
        <v>12</v>
      </c>
      <c r="F17" s="111">
        <v>63</v>
      </c>
      <c r="G17" s="203"/>
      <c r="H17" s="203"/>
      <c r="I17" s="203"/>
    </row>
    <row r="18" spans="1:9" x14ac:dyDescent="0.4">
      <c r="A18" s="130" t="s">
        <v>223</v>
      </c>
      <c r="B18" s="40" t="s">
        <v>151</v>
      </c>
      <c r="C18" s="113" t="s">
        <v>137</v>
      </c>
      <c r="D18" s="114">
        <v>233</v>
      </c>
      <c r="E18" s="113" t="s">
        <v>12</v>
      </c>
      <c r="F18" s="114">
        <v>233</v>
      </c>
      <c r="G18" s="203"/>
      <c r="H18" s="203"/>
      <c r="I18" s="203"/>
    </row>
    <row r="19" spans="1:9" x14ac:dyDescent="0.4">
      <c r="A19" s="130" t="s">
        <v>150</v>
      </c>
      <c r="B19" s="40" t="s">
        <v>151</v>
      </c>
      <c r="C19" s="113" t="s">
        <v>137</v>
      </c>
      <c r="D19" s="114">
        <v>433</v>
      </c>
      <c r="E19" s="113" t="s">
        <v>12</v>
      </c>
      <c r="F19" s="114">
        <v>0</v>
      </c>
      <c r="G19" s="203"/>
      <c r="H19" s="203"/>
      <c r="I19" s="203"/>
    </row>
    <row r="20" spans="1:9" ht="13.5" thickBot="1" x14ac:dyDescent="0.45">
      <c r="A20" s="241" t="s">
        <v>187</v>
      </c>
      <c r="B20" s="112" t="s">
        <v>151</v>
      </c>
      <c r="C20" s="113" t="s">
        <v>137</v>
      </c>
      <c r="D20" s="114">
        <v>605</v>
      </c>
      <c r="E20" s="113" t="s">
        <v>12</v>
      </c>
      <c r="F20" s="114">
        <v>26</v>
      </c>
      <c r="G20" s="203"/>
      <c r="H20" s="203"/>
      <c r="I20" s="203"/>
    </row>
    <row r="21" spans="1:9" x14ac:dyDescent="0.4">
      <c r="A21" s="115" t="s">
        <v>152</v>
      </c>
      <c r="B21" s="115" t="s">
        <v>151</v>
      </c>
      <c r="C21" s="116" t="s">
        <v>153</v>
      </c>
      <c r="D21" s="117">
        <f>SUM(D17:D20)</f>
        <v>1334</v>
      </c>
      <c r="E21" s="116" t="s">
        <v>153</v>
      </c>
      <c r="F21" s="117">
        <f>SUM(F17:F20)</f>
        <v>322</v>
      </c>
      <c r="G21" s="203"/>
      <c r="H21" s="203"/>
      <c r="I21" s="203"/>
    </row>
    <row r="22" spans="1:9" x14ac:dyDescent="0.4">
      <c r="A22" s="130" t="s">
        <v>334</v>
      </c>
      <c r="B22" s="112" t="s">
        <v>19</v>
      </c>
      <c r="C22" s="113">
        <v>45</v>
      </c>
      <c r="D22" s="114">
        <v>45</v>
      </c>
      <c r="E22" s="113">
        <v>45</v>
      </c>
      <c r="F22" s="114">
        <v>45</v>
      </c>
      <c r="G22" s="203"/>
      <c r="H22" s="203"/>
      <c r="I22" s="203"/>
    </row>
    <row r="23" spans="1:9" x14ac:dyDescent="0.4">
      <c r="A23" s="115" t="s">
        <v>333</v>
      </c>
      <c r="B23" s="115" t="s">
        <v>19</v>
      </c>
      <c r="C23" s="116">
        <v>45</v>
      </c>
      <c r="D23" s="117">
        <v>45</v>
      </c>
      <c r="E23" s="116">
        <v>45</v>
      </c>
      <c r="F23" s="117">
        <v>45</v>
      </c>
      <c r="G23" s="203"/>
      <c r="H23" s="203"/>
      <c r="I23" s="203"/>
    </row>
    <row r="24" spans="1:9" x14ac:dyDescent="0.4">
      <c r="A24" s="115" t="s">
        <v>39</v>
      </c>
      <c r="B24" s="115" t="s">
        <v>40</v>
      </c>
      <c r="C24" s="40">
        <v>240</v>
      </c>
      <c r="D24" s="117">
        <v>153</v>
      </c>
      <c r="E24" s="113">
        <v>0</v>
      </c>
      <c r="F24" s="117">
        <v>0</v>
      </c>
      <c r="G24" s="203"/>
      <c r="H24" s="203"/>
      <c r="I24" s="203"/>
    </row>
    <row r="25" spans="1:9" x14ac:dyDescent="0.4">
      <c r="A25" s="69" t="s">
        <v>101</v>
      </c>
      <c r="B25" s="106"/>
      <c r="C25" s="107"/>
      <c r="D25" s="108">
        <f>D21+D23+D24</f>
        <v>1532</v>
      </c>
      <c r="E25" s="107"/>
      <c r="F25" s="108">
        <f>F21+F23+F24</f>
        <v>367</v>
      </c>
      <c r="G25" s="203"/>
      <c r="H25" s="203"/>
      <c r="I25" s="203"/>
    </row>
    <row r="26" spans="1:9" x14ac:dyDescent="0.4">
      <c r="A26" s="129" t="s">
        <v>154</v>
      </c>
      <c r="B26" s="109" t="s">
        <v>30</v>
      </c>
      <c r="C26" s="110">
        <v>13</v>
      </c>
      <c r="D26" s="111">
        <v>17</v>
      </c>
      <c r="E26" s="110">
        <v>13</v>
      </c>
      <c r="F26" s="111">
        <v>17</v>
      </c>
      <c r="G26" s="203"/>
      <c r="H26" s="203"/>
      <c r="I26" s="203"/>
    </row>
    <row r="27" spans="1:9" x14ac:dyDescent="0.4">
      <c r="A27" s="130" t="s">
        <v>155</v>
      </c>
      <c r="B27" s="112" t="s">
        <v>30</v>
      </c>
      <c r="C27" s="113">
        <v>91</v>
      </c>
      <c r="D27" s="114">
        <v>111</v>
      </c>
      <c r="E27" s="113">
        <v>91</v>
      </c>
      <c r="F27" s="114">
        <v>111</v>
      </c>
      <c r="G27" s="203"/>
      <c r="H27" s="203"/>
      <c r="I27" s="203"/>
    </row>
    <row r="28" spans="1:9" x14ac:dyDescent="0.4">
      <c r="A28" s="130" t="s">
        <v>156</v>
      </c>
      <c r="B28" s="112" t="s">
        <v>30</v>
      </c>
      <c r="C28" s="113">
        <v>175</v>
      </c>
      <c r="D28" s="114">
        <v>203</v>
      </c>
      <c r="E28" s="113">
        <v>0</v>
      </c>
      <c r="F28" s="114">
        <v>0</v>
      </c>
      <c r="G28" s="203"/>
      <c r="H28" s="203"/>
      <c r="I28" s="203"/>
    </row>
    <row r="29" spans="1:9" x14ac:dyDescent="0.4">
      <c r="A29" s="115" t="s">
        <v>158</v>
      </c>
      <c r="B29" s="115" t="s">
        <v>30</v>
      </c>
      <c r="C29" s="116">
        <v>279</v>
      </c>
      <c r="D29" s="117">
        <v>331</v>
      </c>
      <c r="E29" s="116">
        <v>104</v>
      </c>
      <c r="F29" s="117">
        <v>128</v>
      </c>
      <c r="G29" s="203"/>
      <c r="H29" s="203"/>
      <c r="I29" s="203"/>
    </row>
    <row r="30" spans="1:9" x14ac:dyDescent="0.4">
      <c r="A30" s="130" t="s">
        <v>44</v>
      </c>
      <c r="B30" s="112" t="s">
        <v>30</v>
      </c>
      <c r="C30" s="113">
        <v>8</v>
      </c>
      <c r="D30" s="114">
        <v>9</v>
      </c>
      <c r="E30" s="113">
        <v>8</v>
      </c>
      <c r="F30" s="114">
        <v>9</v>
      </c>
      <c r="G30" s="203"/>
      <c r="H30" s="203"/>
      <c r="I30" s="203"/>
    </row>
    <row r="31" spans="1:9" x14ac:dyDescent="0.4">
      <c r="A31" s="130" t="s">
        <v>237</v>
      </c>
      <c r="B31" s="112" t="s">
        <v>30</v>
      </c>
      <c r="C31" s="113">
        <v>12</v>
      </c>
      <c r="D31" s="114">
        <v>15</v>
      </c>
      <c r="E31" s="113">
        <v>12</v>
      </c>
      <c r="F31" s="114">
        <v>15</v>
      </c>
      <c r="G31" s="203"/>
      <c r="H31" s="203"/>
      <c r="I31" s="203"/>
    </row>
    <row r="32" spans="1:9" x14ac:dyDescent="0.4">
      <c r="A32" s="130" t="s">
        <v>193</v>
      </c>
      <c r="B32" s="112" t="s">
        <v>30</v>
      </c>
      <c r="C32" s="113">
        <v>12</v>
      </c>
      <c r="D32" s="114">
        <v>14</v>
      </c>
      <c r="E32" s="113">
        <v>12</v>
      </c>
      <c r="F32" s="114">
        <v>14</v>
      </c>
      <c r="G32" s="203"/>
      <c r="H32" s="203"/>
      <c r="I32" s="203"/>
    </row>
    <row r="33" spans="1:9" x14ac:dyDescent="0.4">
      <c r="A33" s="130" t="s">
        <v>238</v>
      </c>
      <c r="B33" s="112" t="s">
        <v>30</v>
      </c>
      <c r="C33" s="113">
        <v>21</v>
      </c>
      <c r="D33" s="114">
        <v>26</v>
      </c>
      <c r="E33" s="113">
        <v>21</v>
      </c>
      <c r="F33" s="114">
        <v>26</v>
      </c>
      <c r="G33" s="203"/>
      <c r="H33" s="203"/>
      <c r="I33" s="203"/>
    </row>
    <row r="34" spans="1:9" ht="13.5" thickBot="1" x14ac:dyDescent="0.45">
      <c r="A34" s="130" t="s">
        <v>239</v>
      </c>
      <c r="B34" s="112" t="s">
        <v>30</v>
      </c>
      <c r="C34" s="113">
        <v>92</v>
      </c>
      <c r="D34" s="114">
        <v>114</v>
      </c>
      <c r="E34" s="113">
        <v>92</v>
      </c>
      <c r="F34" s="114">
        <v>114</v>
      </c>
      <c r="G34" s="203"/>
      <c r="H34" s="203"/>
      <c r="I34" s="203"/>
    </row>
    <row r="35" spans="1:9" ht="13.5" thickBot="1" x14ac:dyDescent="0.45">
      <c r="A35" s="128" t="s">
        <v>187</v>
      </c>
      <c r="B35" s="112" t="s">
        <v>30</v>
      </c>
      <c r="C35" s="113">
        <v>6</v>
      </c>
      <c r="D35" s="114">
        <v>7</v>
      </c>
      <c r="E35" s="113">
        <v>6</v>
      </c>
      <c r="F35" s="114">
        <v>7</v>
      </c>
      <c r="G35" s="203"/>
      <c r="H35" s="203"/>
      <c r="I35" s="203"/>
    </row>
    <row r="36" spans="1:9" x14ac:dyDescent="0.4">
      <c r="A36" s="115" t="s">
        <v>159</v>
      </c>
      <c r="B36" s="115" t="s">
        <v>30</v>
      </c>
      <c r="C36" s="116">
        <v>151</v>
      </c>
      <c r="D36" s="117">
        <f>SUM(D30:D35)</f>
        <v>185</v>
      </c>
      <c r="E36" s="116">
        <v>151</v>
      </c>
      <c r="F36" s="117">
        <f>SUM(F30:F35)</f>
        <v>185</v>
      </c>
      <c r="G36" s="203"/>
      <c r="H36" s="203"/>
      <c r="I36" s="203"/>
    </row>
    <row r="37" spans="1:9" x14ac:dyDescent="0.4">
      <c r="A37" s="115" t="s">
        <v>51</v>
      </c>
      <c r="B37" s="115" t="s">
        <v>30</v>
      </c>
      <c r="C37" s="116">
        <v>133</v>
      </c>
      <c r="D37" s="117">
        <v>154</v>
      </c>
      <c r="E37" s="116">
        <v>0</v>
      </c>
      <c r="F37" s="117">
        <v>0</v>
      </c>
      <c r="G37" s="203"/>
      <c r="H37" s="203"/>
      <c r="I37" s="203"/>
    </row>
    <row r="38" spans="1:9" x14ac:dyDescent="0.4">
      <c r="A38" s="115" t="s">
        <v>177</v>
      </c>
      <c r="B38" s="115" t="s">
        <v>9</v>
      </c>
      <c r="C38" s="116">
        <v>29</v>
      </c>
      <c r="D38" s="117">
        <v>29</v>
      </c>
      <c r="E38" s="116">
        <v>0</v>
      </c>
      <c r="F38" s="117">
        <v>0</v>
      </c>
      <c r="G38" s="203"/>
      <c r="H38" s="203"/>
      <c r="I38" s="203"/>
    </row>
    <row r="39" spans="1:9" x14ac:dyDescent="0.4">
      <c r="A39" s="69" t="s">
        <v>102</v>
      </c>
      <c r="B39" s="106"/>
      <c r="C39" s="107"/>
      <c r="D39" s="108">
        <f>D29+D36+D37+D38</f>
        <v>699</v>
      </c>
      <c r="E39" s="107"/>
      <c r="F39" s="108">
        <f>F36+F29</f>
        <v>313</v>
      </c>
      <c r="G39" s="203"/>
      <c r="H39" s="203"/>
      <c r="I39" s="203"/>
    </row>
    <row r="40" spans="1:9" x14ac:dyDescent="0.4">
      <c r="A40" s="115" t="s">
        <v>164</v>
      </c>
      <c r="B40" s="239" t="s">
        <v>9</v>
      </c>
      <c r="C40" s="240">
        <v>0</v>
      </c>
      <c r="D40" s="123">
        <v>0</v>
      </c>
      <c r="E40" s="240">
        <v>0</v>
      </c>
      <c r="F40" s="123">
        <v>0</v>
      </c>
      <c r="G40" s="203"/>
      <c r="H40" s="203"/>
      <c r="I40" s="203"/>
    </row>
    <row r="41" spans="1:9" x14ac:dyDescent="0.4">
      <c r="A41" s="115" t="s">
        <v>165</v>
      </c>
      <c r="B41" s="115" t="s">
        <v>19</v>
      </c>
      <c r="C41" s="116">
        <v>32</v>
      </c>
      <c r="D41" s="117">
        <v>32</v>
      </c>
      <c r="E41" s="116">
        <v>32</v>
      </c>
      <c r="F41" s="117">
        <v>32</v>
      </c>
      <c r="G41" s="203"/>
      <c r="H41" s="203"/>
      <c r="I41" s="203"/>
    </row>
    <row r="42" spans="1:9" x14ac:dyDescent="0.4">
      <c r="A42" s="130" t="s">
        <v>64</v>
      </c>
      <c r="B42" s="112" t="s">
        <v>19</v>
      </c>
      <c r="C42" s="113">
        <v>216</v>
      </c>
      <c r="D42" s="114">
        <v>216</v>
      </c>
      <c r="E42" s="113">
        <v>216</v>
      </c>
      <c r="F42" s="114">
        <v>216</v>
      </c>
      <c r="G42" s="203"/>
      <c r="H42" s="203"/>
      <c r="I42" s="203"/>
    </row>
    <row r="43" spans="1:9" x14ac:dyDescent="0.4">
      <c r="A43" s="130" t="s">
        <v>65</v>
      </c>
      <c r="B43" s="112" t="s">
        <v>151</v>
      </c>
      <c r="C43" s="113" t="s">
        <v>12</v>
      </c>
      <c r="D43" s="114">
        <v>290</v>
      </c>
      <c r="E43" s="113" t="s">
        <v>12</v>
      </c>
      <c r="F43" s="114">
        <v>290</v>
      </c>
      <c r="G43" s="203"/>
      <c r="H43" s="203"/>
      <c r="I43" s="203"/>
    </row>
    <row r="44" spans="1:9" x14ac:dyDescent="0.4">
      <c r="A44" s="130" t="s">
        <v>69</v>
      </c>
      <c r="B44" s="112" t="s">
        <v>9</v>
      </c>
      <c r="C44" s="113">
        <v>123</v>
      </c>
      <c r="D44" s="114">
        <v>131</v>
      </c>
      <c r="E44" s="113">
        <v>123</v>
      </c>
      <c r="F44" s="114">
        <v>131</v>
      </c>
      <c r="G44" s="203"/>
      <c r="H44" s="203"/>
      <c r="I44" s="203"/>
    </row>
    <row r="45" spans="1:9" x14ac:dyDescent="0.4">
      <c r="A45" s="130" t="s">
        <v>166</v>
      </c>
      <c r="B45" s="112" t="s">
        <v>19</v>
      </c>
      <c r="C45" s="113">
        <v>53</v>
      </c>
      <c r="D45" s="114">
        <v>53</v>
      </c>
      <c r="E45" s="113">
        <v>53</v>
      </c>
      <c r="F45" s="114">
        <v>53</v>
      </c>
      <c r="G45" s="203"/>
      <c r="H45" s="203"/>
      <c r="I45" s="203"/>
    </row>
    <row r="46" spans="1:9" x14ac:dyDescent="0.4">
      <c r="A46" s="130" t="s">
        <v>66</v>
      </c>
      <c r="B46" s="112" t="s">
        <v>151</v>
      </c>
      <c r="C46" s="113" t="s">
        <v>12</v>
      </c>
      <c r="D46" s="114">
        <v>163</v>
      </c>
      <c r="E46" s="113" t="s">
        <v>12</v>
      </c>
      <c r="F46" s="114">
        <v>363</v>
      </c>
      <c r="G46" s="203"/>
      <c r="H46" s="203"/>
      <c r="I46" s="203"/>
    </row>
    <row r="47" spans="1:9" x14ac:dyDescent="0.4">
      <c r="A47" s="121" t="s">
        <v>167</v>
      </c>
      <c r="B47" s="121" t="s">
        <v>151</v>
      </c>
      <c r="C47" s="122" t="s">
        <v>153</v>
      </c>
      <c r="D47" s="120">
        <f>SUM(D42:D46)</f>
        <v>853</v>
      </c>
      <c r="E47" s="122" t="s">
        <v>153</v>
      </c>
      <c r="F47" s="120">
        <f>SUM(F42:F46)</f>
        <v>1053</v>
      </c>
      <c r="G47" s="203"/>
      <c r="H47" s="203"/>
      <c r="I47" s="203"/>
    </row>
    <row r="48" spans="1:9" x14ac:dyDescent="0.4">
      <c r="A48" s="69" t="s">
        <v>103</v>
      </c>
      <c r="B48" s="106"/>
      <c r="C48" s="107"/>
      <c r="D48" s="108">
        <f>D47+D41</f>
        <v>885</v>
      </c>
      <c r="E48" s="107"/>
      <c r="F48" s="108">
        <f>F47+F41</f>
        <v>1085</v>
      </c>
      <c r="G48" s="203"/>
      <c r="H48" s="203"/>
      <c r="I48" s="203"/>
    </row>
    <row r="49" spans="1:9" x14ac:dyDescent="0.4">
      <c r="A49" s="70" t="s">
        <v>133</v>
      </c>
      <c r="B49" s="124"/>
      <c r="C49" s="125"/>
      <c r="D49" s="126">
        <f>D16+D25+D39+D48</f>
        <v>3784</v>
      </c>
      <c r="E49" s="125"/>
      <c r="F49" s="126">
        <f>F16+F25+F39+F48</f>
        <v>2443</v>
      </c>
      <c r="G49" s="203"/>
      <c r="H49" s="203"/>
      <c r="I49" s="203"/>
    </row>
  </sheetData>
  <mergeCells count="3">
    <mergeCell ref="A1:A2"/>
    <mergeCell ref="C4:D4"/>
    <mergeCell ref="E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8507-03F4-48E0-A46A-33153309104A}">
  <dimension ref="A1:D43"/>
  <sheetViews>
    <sheetView showGridLines="0" topLeftCell="A15" workbookViewId="0">
      <selection activeCell="A24" sqref="A24"/>
    </sheetView>
  </sheetViews>
  <sheetFormatPr defaultColWidth="9.1328125" defaultRowHeight="13.15" x14ac:dyDescent="0.4"/>
  <cols>
    <col min="1" max="1" width="35.59765625" style="40" customWidth="1"/>
    <col min="2" max="4" width="10.1328125" style="40" customWidth="1"/>
    <col min="5" max="16384" width="9.1328125" style="40"/>
  </cols>
  <sheetData>
    <row r="1" spans="1:4" x14ac:dyDescent="0.4">
      <c r="A1" s="320" t="s">
        <v>189</v>
      </c>
    </row>
    <row r="2" spans="1:4" ht="13.5" thickBot="1" x14ac:dyDescent="0.45">
      <c r="A2" s="321"/>
    </row>
    <row r="3" spans="1:4" ht="13.5" thickBot="1" x14ac:dyDescent="0.45"/>
    <row r="4" spans="1:4" ht="28.5" customHeight="1" thickBot="1" x14ac:dyDescent="0.75">
      <c r="A4" s="322"/>
      <c r="C4" s="324" t="s">
        <v>235</v>
      </c>
      <c r="D4" s="324"/>
    </row>
    <row r="5" spans="1:4" ht="22.5" customHeight="1" thickBot="1" x14ac:dyDescent="0.45">
      <c r="A5" s="323"/>
      <c r="B5" s="234" t="s">
        <v>142</v>
      </c>
      <c r="C5" s="235" t="s">
        <v>198</v>
      </c>
      <c r="D5" s="235" t="s">
        <v>199</v>
      </c>
    </row>
    <row r="6" spans="1:4" ht="13.5" thickBot="1" x14ac:dyDescent="0.45">
      <c r="A6" s="130" t="s">
        <v>15</v>
      </c>
      <c r="B6" s="112" t="s">
        <v>9</v>
      </c>
      <c r="C6" s="113">
        <v>19</v>
      </c>
      <c r="D6" s="114">
        <v>20</v>
      </c>
    </row>
    <row r="7" spans="1:4" x14ac:dyDescent="0.4">
      <c r="A7" s="134" t="s">
        <v>16</v>
      </c>
      <c r="B7" s="133" t="s">
        <v>9</v>
      </c>
      <c r="C7" s="113">
        <v>54</v>
      </c>
      <c r="D7" s="114">
        <v>57</v>
      </c>
    </row>
    <row r="8" spans="1:4" x14ac:dyDescent="0.4">
      <c r="A8" s="130" t="s">
        <v>143</v>
      </c>
      <c r="B8" s="112" t="s">
        <v>9</v>
      </c>
      <c r="C8" s="113">
        <v>149</v>
      </c>
      <c r="D8" s="114">
        <v>145</v>
      </c>
    </row>
    <row r="9" spans="1:4" x14ac:dyDescent="0.4">
      <c r="A9" s="115" t="s">
        <v>144</v>
      </c>
      <c r="B9" s="115" t="s">
        <v>9</v>
      </c>
      <c r="C9" s="116">
        <f>SUM(C6:C8)</f>
        <v>222</v>
      </c>
      <c r="D9" s="117">
        <f>SUM(D6:D8)</f>
        <v>222</v>
      </c>
    </row>
    <row r="10" spans="1:4" ht="13.5" thickBot="1" x14ac:dyDescent="0.45">
      <c r="A10" s="130" t="s">
        <v>145</v>
      </c>
      <c r="B10" s="112" t="s">
        <v>19</v>
      </c>
      <c r="C10" s="113">
        <v>902</v>
      </c>
      <c r="D10" s="114">
        <v>902</v>
      </c>
    </row>
    <row r="11" spans="1:4" ht="13.5" thickBot="1" x14ac:dyDescent="0.45">
      <c r="A11" s="128" t="s">
        <v>187</v>
      </c>
      <c r="B11" s="112" t="s">
        <v>19</v>
      </c>
      <c r="C11" s="113">
        <v>119</v>
      </c>
      <c r="D11" s="114">
        <v>119</v>
      </c>
    </row>
    <row r="12" spans="1:4" x14ac:dyDescent="0.4">
      <c r="A12" s="115" t="s">
        <v>146</v>
      </c>
      <c r="B12" s="115" t="s">
        <v>19</v>
      </c>
      <c r="C12" s="116">
        <f>SUM(C10:C11)</f>
        <v>1021</v>
      </c>
      <c r="D12" s="117">
        <f>SUM(D10:D11)</f>
        <v>1021</v>
      </c>
    </row>
    <row r="13" spans="1:4" x14ac:dyDescent="0.4">
      <c r="A13" s="127" t="s">
        <v>147</v>
      </c>
      <c r="B13" s="112" t="s">
        <v>9</v>
      </c>
      <c r="C13" s="113">
        <v>119</v>
      </c>
      <c r="D13" s="114">
        <v>121</v>
      </c>
    </row>
    <row r="14" spans="1:4" x14ac:dyDescent="0.4">
      <c r="A14" s="115" t="s">
        <v>148</v>
      </c>
      <c r="B14" s="115" t="s">
        <v>9</v>
      </c>
      <c r="C14" s="116">
        <v>119</v>
      </c>
      <c r="D14" s="117">
        <v>121</v>
      </c>
    </row>
    <row r="15" spans="1:4" x14ac:dyDescent="0.4">
      <c r="A15" s="127" t="s">
        <v>224</v>
      </c>
      <c r="B15" s="112" t="s">
        <v>192</v>
      </c>
      <c r="C15" s="113">
        <v>1289</v>
      </c>
      <c r="D15" s="114">
        <v>10</v>
      </c>
    </row>
    <row r="16" spans="1:4" x14ac:dyDescent="0.4">
      <c r="A16" s="127" t="s">
        <v>191</v>
      </c>
      <c r="B16" s="112" t="s">
        <v>19</v>
      </c>
      <c r="C16" s="113">
        <v>3</v>
      </c>
      <c r="D16" s="114">
        <v>3</v>
      </c>
    </row>
    <row r="17" spans="1:4" x14ac:dyDescent="0.4">
      <c r="A17" s="115" t="s">
        <v>149</v>
      </c>
      <c r="B17" s="115" t="s">
        <v>151</v>
      </c>
      <c r="C17" s="116" t="s">
        <v>153</v>
      </c>
      <c r="D17" s="117">
        <v>13</v>
      </c>
    </row>
    <row r="18" spans="1:4" x14ac:dyDescent="0.4">
      <c r="A18" s="115" t="s">
        <v>162</v>
      </c>
      <c r="B18" s="115" t="s">
        <v>30</v>
      </c>
      <c r="C18" s="40">
        <v>83</v>
      </c>
      <c r="D18" s="117">
        <v>101</v>
      </c>
    </row>
    <row r="19" spans="1:4" x14ac:dyDescent="0.4">
      <c r="A19" s="69" t="s">
        <v>96</v>
      </c>
      <c r="B19" s="106"/>
      <c r="C19" s="107"/>
      <c r="D19" s="108">
        <f>D9+D12+D14+D17+D18</f>
        <v>1478</v>
      </c>
    </row>
    <row r="20" spans="1:4" x14ac:dyDescent="0.4">
      <c r="A20" s="130" t="s">
        <v>150</v>
      </c>
      <c r="B20" s="112" t="s">
        <v>151</v>
      </c>
      <c r="C20" s="113" t="s">
        <v>137</v>
      </c>
      <c r="D20" s="114">
        <v>1451</v>
      </c>
    </row>
    <row r="21" spans="1:4" x14ac:dyDescent="0.4">
      <c r="A21" s="130" t="s">
        <v>143</v>
      </c>
      <c r="B21" s="112" t="s">
        <v>151</v>
      </c>
      <c r="C21" s="113" t="s">
        <v>12</v>
      </c>
      <c r="D21" s="114">
        <v>581</v>
      </c>
    </row>
    <row r="22" spans="1:4" x14ac:dyDescent="0.4">
      <c r="A22" s="115" t="s">
        <v>152</v>
      </c>
      <c r="B22" s="115" t="s">
        <v>151</v>
      </c>
      <c r="C22" s="116" t="s">
        <v>153</v>
      </c>
      <c r="D22" s="117">
        <f>SUM(D20:D21)</f>
        <v>2032</v>
      </c>
    </row>
    <row r="23" spans="1:4" ht="13.5" thickBot="1" x14ac:dyDescent="0.45">
      <c r="A23" s="130" t="s">
        <v>335</v>
      </c>
      <c r="B23" s="112" t="s">
        <v>19</v>
      </c>
      <c r="C23" s="113">
        <v>144</v>
      </c>
      <c r="D23" s="114">
        <v>144</v>
      </c>
    </row>
    <row r="24" spans="1:4" ht="13.5" thickBot="1" x14ac:dyDescent="0.45">
      <c r="A24" s="128" t="s">
        <v>187</v>
      </c>
      <c r="B24" s="112" t="s">
        <v>19</v>
      </c>
      <c r="C24" s="113">
        <v>9</v>
      </c>
      <c r="D24" s="114">
        <v>9</v>
      </c>
    </row>
    <row r="25" spans="1:4" x14ac:dyDescent="0.4">
      <c r="A25" s="115" t="s">
        <v>333</v>
      </c>
      <c r="B25" s="115" t="s">
        <v>19</v>
      </c>
      <c r="C25" s="116">
        <v>153</v>
      </c>
      <c r="D25" s="117">
        <f>SUM(D23:D24)</f>
        <v>153</v>
      </c>
    </row>
    <row r="26" spans="1:4" x14ac:dyDescent="0.4">
      <c r="A26" s="115" t="s">
        <v>39</v>
      </c>
      <c r="B26" s="115" t="s">
        <v>40</v>
      </c>
      <c r="C26" s="116">
        <v>450</v>
      </c>
      <c r="D26" s="117">
        <v>293</v>
      </c>
    </row>
    <row r="27" spans="1:4" x14ac:dyDescent="0.4">
      <c r="A27" s="69" t="s">
        <v>101</v>
      </c>
      <c r="B27" s="106"/>
      <c r="C27" s="107"/>
      <c r="D27" s="108">
        <f>D22+D25+D26</f>
        <v>2478</v>
      </c>
    </row>
    <row r="28" spans="1:4" x14ac:dyDescent="0.4">
      <c r="A28" s="130" t="s">
        <v>154</v>
      </c>
      <c r="B28" s="112" t="s">
        <v>30</v>
      </c>
      <c r="C28" s="113">
        <v>9</v>
      </c>
      <c r="D28" s="114">
        <v>11</v>
      </c>
    </row>
    <row r="29" spans="1:4" x14ac:dyDescent="0.4">
      <c r="A29" s="130" t="s">
        <v>155</v>
      </c>
      <c r="B29" s="112" t="s">
        <v>30</v>
      </c>
      <c r="C29" s="113">
        <v>3</v>
      </c>
      <c r="D29" s="114">
        <v>4</v>
      </c>
    </row>
    <row r="30" spans="1:4" x14ac:dyDescent="0.4">
      <c r="A30" s="130" t="s">
        <v>156</v>
      </c>
      <c r="B30" s="112" t="s">
        <v>30</v>
      </c>
      <c r="C30" s="113">
        <v>63</v>
      </c>
      <c r="D30" s="114">
        <v>80</v>
      </c>
    </row>
    <row r="31" spans="1:4" x14ac:dyDescent="0.4">
      <c r="A31" s="130" t="s">
        <v>157</v>
      </c>
      <c r="B31" s="112" t="s">
        <v>30</v>
      </c>
      <c r="C31" s="113">
        <v>127</v>
      </c>
      <c r="D31" s="114">
        <v>153</v>
      </c>
    </row>
    <row r="32" spans="1:4" x14ac:dyDescent="0.4">
      <c r="A32" s="115" t="s">
        <v>158</v>
      </c>
      <c r="B32" s="115" t="s">
        <v>30</v>
      </c>
      <c r="C32" s="116">
        <v>202</v>
      </c>
      <c r="D32" s="117">
        <f>SUM(D28:D31)</f>
        <v>248</v>
      </c>
    </row>
    <row r="33" spans="1:4" x14ac:dyDescent="0.4">
      <c r="A33" s="130" t="s">
        <v>239</v>
      </c>
      <c r="B33" s="112" t="s">
        <v>30</v>
      </c>
      <c r="C33" s="113">
        <v>2</v>
      </c>
      <c r="D33" s="114">
        <v>2</v>
      </c>
    </row>
    <row r="34" spans="1:4" x14ac:dyDescent="0.4">
      <c r="A34" s="130" t="s">
        <v>240</v>
      </c>
      <c r="B34" s="112" t="s">
        <v>30</v>
      </c>
      <c r="C34" s="113">
        <v>155</v>
      </c>
      <c r="D34" s="114">
        <v>190</v>
      </c>
    </row>
    <row r="35" spans="1:4" x14ac:dyDescent="0.4">
      <c r="A35" s="115" t="s">
        <v>159</v>
      </c>
      <c r="B35" s="115" t="s">
        <v>30</v>
      </c>
      <c r="C35" s="116">
        <v>157</v>
      </c>
      <c r="D35" s="117">
        <f>SUM(D33:D34)</f>
        <v>192</v>
      </c>
    </row>
    <row r="36" spans="1:4" x14ac:dyDescent="0.4">
      <c r="A36" s="130" t="s">
        <v>51</v>
      </c>
      <c r="B36" s="112" t="s">
        <v>30</v>
      </c>
      <c r="C36" s="113">
        <v>6</v>
      </c>
      <c r="D36" s="117">
        <v>7</v>
      </c>
    </row>
    <row r="37" spans="1:4" x14ac:dyDescent="0.4">
      <c r="A37" s="130" t="s">
        <v>160</v>
      </c>
      <c r="B37" s="112" t="s">
        <v>9</v>
      </c>
      <c r="C37" s="113">
        <v>308</v>
      </c>
      <c r="D37" s="117">
        <v>325</v>
      </c>
    </row>
    <row r="38" spans="1:4" x14ac:dyDescent="0.4">
      <c r="A38" s="131" t="s">
        <v>161</v>
      </c>
      <c r="B38" s="118" t="s">
        <v>9</v>
      </c>
      <c r="C38" s="119">
        <v>234</v>
      </c>
      <c r="D38" s="120">
        <v>233</v>
      </c>
    </row>
    <row r="39" spans="1:4" x14ac:dyDescent="0.4">
      <c r="A39" s="69" t="s">
        <v>102</v>
      </c>
      <c r="B39" s="106"/>
      <c r="C39" s="107"/>
      <c r="D39" s="108">
        <f>D32+D35+D36+D37+D38</f>
        <v>1005</v>
      </c>
    </row>
    <row r="40" spans="1:4" x14ac:dyDescent="0.4">
      <c r="A40" s="70" t="s">
        <v>133</v>
      </c>
      <c r="B40" s="124"/>
      <c r="C40" s="125"/>
      <c r="D40" s="126">
        <f>D19+D27+D39</f>
        <v>4961</v>
      </c>
    </row>
    <row r="43" spans="1:4" x14ac:dyDescent="0.4">
      <c r="A43" s="40" t="s">
        <v>185</v>
      </c>
    </row>
  </sheetData>
  <mergeCells count="3">
    <mergeCell ref="C4:D4"/>
    <mergeCell ref="A1:A2"/>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C8F9-8CFD-4F51-8074-BC2C0C8E0E7F}">
  <sheetPr>
    <pageSetUpPr fitToPage="1"/>
  </sheetPr>
  <dimension ref="B1:U52"/>
  <sheetViews>
    <sheetView showGridLines="0" zoomScale="85" zoomScaleNormal="85" zoomScaleSheetLayoutView="100" workbookViewId="0">
      <selection activeCell="N37" sqref="A3:N37"/>
    </sheetView>
  </sheetViews>
  <sheetFormatPr defaultColWidth="8.73046875" defaultRowHeight="13.15" x14ac:dyDescent="0.45"/>
  <cols>
    <col min="1" max="1" width="0.59765625" style="1" customWidth="1"/>
    <col min="2" max="2" width="35.59765625" style="1" customWidth="1"/>
    <col min="3" max="3" width="10.1328125" style="137" customWidth="1"/>
    <col min="4" max="9" width="10.1328125" style="1" customWidth="1"/>
    <col min="10" max="10" width="13.9296875" style="2" bestFit="1" customWidth="1"/>
    <col min="11" max="11" width="16.265625" style="1" customWidth="1"/>
    <col min="12" max="12" width="13.86328125" style="1" customWidth="1"/>
    <col min="13" max="14" width="10.1328125" style="1" customWidth="1"/>
    <col min="15" max="18" width="8.73046875" style="1"/>
    <col min="19" max="19" width="11.1328125" style="1" customWidth="1"/>
    <col min="20" max="20" width="11.73046875" style="1" customWidth="1"/>
    <col min="21" max="21" width="11.265625" style="1" customWidth="1"/>
    <col min="22" max="16384" width="8.73046875" style="1"/>
  </cols>
  <sheetData>
    <row r="1" spans="2:21" x14ac:dyDescent="0.45">
      <c r="B1" s="48" t="s">
        <v>96</v>
      </c>
    </row>
    <row r="2" spans="2:21" ht="13.5" thickBot="1" x14ac:dyDescent="0.5">
      <c r="B2" s="48"/>
    </row>
    <row r="3" spans="2:21" ht="30.75" customHeight="1" thickBot="1" x14ac:dyDescent="0.75">
      <c r="B3" s="326"/>
      <c r="D3" s="327" t="s">
        <v>347</v>
      </c>
      <c r="E3" s="327"/>
      <c r="F3" s="253"/>
      <c r="G3" s="327" t="s">
        <v>260</v>
      </c>
      <c r="H3" s="327"/>
      <c r="J3" s="381" t="s">
        <v>261</v>
      </c>
      <c r="K3" s="327" t="s">
        <v>262</v>
      </c>
      <c r="L3" s="327"/>
      <c r="M3" s="325" t="s">
        <v>341</v>
      </c>
      <c r="N3" s="325"/>
    </row>
    <row r="4" spans="2:21" ht="28.5" customHeight="1" thickBot="1" x14ac:dyDescent="0.45">
      <c r="B4" s="326"/>
      <c r="C4" s="224" t="s">
        <v>216</v>
      </c>
      <c r="D4" s="251" t="s">
        <v>210</v>
      </c>
      <c r="E4" s="251" t="s">
        <v>211</v>
      </c>
      <c r="F4" s="251" t="s">
        <v>273</v>
      </c>
      <c r="G4" s="251" t="s">
        <v>4</v>
      </c>
      <c r="H4" s="251" t="s">
        <v>5</v>
      </c>
      <c r="I4" s="251" t="s">
        <v>209</v>
      </c>
      <c r="J4" s="225" t="s">
        <v>1</v>
      </c>
      <c r="K4" s="225" t="s">
        <v>120</v>
      </c>
      <c r="L4" s="225" t="s">
        <v>116</v>
      </c>
      <c r="M4" s="252" t="s">
        <v>200</v>
      </c>
      <c r="N4" s="252" t="s">
        <v>117</v>
      </c>
      <c r="S4" s="177"/>
      <c r="U4" s="177"/>
    </row>
    <row r="5" spans="2:21" ht="18" customHeight="1" x14ac:dyDescent="0.45">
      <c r="B5" s="82" t="s">
        <v>144</v>
      </c>
      <c r="C5" s="84"/>
      <c r="D5" s="140"/>
      <c r="E5" s="184"/>
      <c r="F5" s="79"/>
      <c r="G5" s="79"/>
      <c r="H5" s="79"/>
      <c r="I5" s="79"/>
      <c r="J5" s="216"/>
      <c r="K5" s="216"/>
      <c r="L5" s="216"/>
      <c r="M5" s="79"/>
      <c r="N5" s="79"/>
    </row>
    <row r="6" spans="2:21" ht="13.5" customHeight="1" x14ac:dyDescent="0.45">
      <c r="B6" s="273" t="s">
        <v>8</v>
      </c>
      <c r="C6" s="207" t="s">
        <v>9</v>
      </c>
      <c r="D6" s="142">
        <v>940</v>
      </c>
      <c r="E6" s="185">
        <v>0</v>
      </c>
      <c r="F6" s="73" t="s">
        <v>11</v>
      </c>
      <c r="G6" s="76">
        <v>40543</v>
      </c>
      <c r="H6" s="73" t="s">
        <v>10</v>
      </c>
      <c r="I6" s="209">
        <v>0</v>
      </c>
      <c r="J6" s="207" t="s">
        <v>213</v>
      </c>
      <c r="K6" s="208" t="str">
        <f>[1]Summary!$X19</f>
        <v>20% of 5%</v>
      </c>
      <c r="L6" s="208">
        <f>[1]Summary!$Y19</f>
        <v>0.08</v>
      </c>
      <c r="M6" s="143">
        <v>4</v>
      </c>
      <c r="N6" s="143">
        <v>4</v>
      </c>
      <c r="P6" s="204"/>
      <c r="Q6" s="204"/>
      <c r="S6" s="182"/>
      <c r="T6" s="182"/>
      <c r="U6" s="175"/>
    </row>
    <row r="7" spans="2:21" ht="13.5" customHeight="1" x14ac:dyDescent="0.45">
      <c r="B7" s="273" t="s">
        <v>13</v>
      </c>
      <c r="C7" s="207" t="s">
        <v>9</v>
      </c>
      <c r="D7" s="142">
        <v>2000</v>
      </c>
      <c r="E7" s="185">
        <v>500</v>
      </c>
      <c r="F7" s="73" t="s">
        <v>11</v>
      </c>
      <c r="G7" s="76">
        <v>40787</v>
      </c>
      <c r="H7" s="76">
        <v>42124</v>
      </c>
      <c r="I7" s="209">
        <v>27</v>
      </c>
      <c r="J7" s="207" t="s">
        <v>213</v>
      </c>
      <c r="K7" s="208" t="str">
        <f>[1]Summary!$X20</f>
        <v>20% of 20%</v>
      </c>
      <c r="L7" s="208">
        <f>[1]Summary!$Y20</f>
        <v>0.08</v>
      </c>
      <c r="M7" s="143">
        <v>196</v>
      </c>
      <c r="N7" s="143">
        <v>196</v>
      </c>
      <c r="P7" s="204"/>
      <c r="Q7" s="204"/>
      <c r="S7" s="182"/>
      <c r="T7" s="182"/>
      <c r="U7" s="175"/>
    </row>
    <row r="8" spans="2:21" ht="13.5" customHeight="1" x14ac:dyDescent="0.45">
      <c r="B8" s="273" t="s">
        <v>14</v>
      </c>
      <c r="C8" s="207" t="s">
        <v>9</v>
      </c>
      <c r="D8" s="142">
        <v>2500</v>
      </c>
      <c r="E8" s="185">
        <v>500</v>
      </c>
      <c r="F8" s="73" t="s">
        <v>11</v>
      </c>
      <c r="G8" s="76">
        <v>42125</v>
      </c>
      <c r="H8" s="76">
        <v>43250</v>
      </c>
      <c r="I8" s="209">
        <v>175</v>
      </c>
      <c r="J8" s="207" t="s">
        <v>213</v>
      </c>
      <c r="K8" s="208" t="str">
        <f>[1]Summary!$X21</f>
        <v>20% of 20%</v>
      </c>
      <c r="L8" s="208">
        <f>[1]Summary!$Y21</f>
        <v>0.08</v>
      </c>
      <c r="M8" s="143">
        <v>511</v>
      </c>
      <c r="N8" s="143">
        <v>511</v>
      </c>
      <c r="P8" s="204"/>
      <c r="Q8" s="204"/>
      <c r="S8" s="182"/>
      <c r="T8" s="182"/>
      <c r="U8" s="175"/>
    </row>
    <row r="9" spans="2:21" ht="13.5" customHeight="1" x14ac:dyDescent="0.45">
      <c r="B9" s="273" t="s">
        <v>15</v>
      </c>
      <c r="C9" s="207" t="s">
        <v>9</v>
      </c>
      <c r="D9" s="142">
        <v>4000</v>
      </c>
      <c r="E9" s="185">
        <v>500</v>
      </c>
      <c r="F9" s="73" t="s">
        <v>11</v>
      </c>
      <c r="G9" s="76">
        <v>43313</v>
      </c>
      <c r="H9" s="76">
        <v>44316</v>
      </c>
      <c r="I9" s="209">
        <v>615</v>
      </c>
      <c r="J9" s="207" t="s">
        <v>213</v>
      </c>
      <c r="K9" s="208" t="str">
        <f>[1]Summary!$X22</f>
        <v>20% of 20%</v>
      </c>
      <c r="L9" s="208">
        <f>[1]Summary!$Y22</f>
        <v>0.08</v>
      </c>
      <c r="M9" s="143">
        <v>3271</v>
      </c>
      <c r="N9" s="143">
        <v>3271</v>
      </c>
      <c r="P9" s="204"/>
      <c r="Q9" s="204"/>
      <c r="S9" s="182"/>
      <c r="T9" s="182"/>
      <c r="U9" s="175"/>
    </row>
    <row r="10" spans="2:21" ht="13.5" customHeight="1" x14ac:dyDescent="0.45">
      <c r="B10" s="273" t="s">
        <v>16</v>
      </c>
      <c r="C10" s="207" t="s">
        <v>9</v>
      </c>
      <c r="D10" s="142">
        <v>7705</v>
      </c>
      <c r="E10" s="185">
        <v>417</v>
      </c>
      <c r="F10" s="73" t="s">
        <v>22</v>
      </c>
      <c r="G10" s="76">
        <v>44377</v>
      </c>
      <c r="H10" s="76">
        <v>46783</v>
      </c>
      <c r="I10" s="209">
        <v>140</v>
      </c>
      <c r="J10" s="207" t="s">
        <v>18</v>
      </c>
      <c r="K10" s="208" t="str">
        <f>[1]Summary!$X23</f>
        <v>20% of 20%</v>
      </c>
      <c r="L10" s="208">
        <f>[1]Summary!$Y23</f>
        <v>0.08</v>
      </c>
      <c r="M10" s="143">
        <v>7552</v>
      </c>
      <c r="N10" s="143">
        <v>7552</v>
      </c>
      <c r="P10" s="204"/>
      <c r="Q10" s="204"/>
      <c r="S10" s="182"/>
      <c r="T10" s="182"/>
      <c r="U10" s="175"/>
    </row>
    <row r="11" spans="2:21" x14ac:dyDescent="0.45">
      <c r="B11" s="273" t="s">
        <v>33</v>
      </c>
      <c r="C11" s="207"/>
      <c r="D11" s="142"/>
      <c r="E11" s="185"/>
      <c r="F11" s="73"/>
      <c r="G11" s="73"/>
      <c r="H11" s="73"/>
      <c r="I11" s="209"/>
      <c r="J11" s="207"/>
      <c r="K11" s="207"/>
      <c r="L11" s="207"/>
      <c r="M11" s="143">
        <f>996-257</f>
        <v>739</v>
      </c>
      <c r="N11" s="143">
        <f>996-257</f>
        <v>739</v>
      </c>
      <c r="P11" s="204"/>
      <c r="Q11" s="204"/>
      <c r="S11" s="182"/>
      <c r="T11" s="182"/>
      <c r="U11" s="175"/>
    </row>
    <row r="12" spans="2:21" s="72" customFormat="1" ht="13.5" customHeight="1" x14ac:dyDescent="0.45">
      <c r="B12" s="95" t="s">
        <v>144</v>
      </c>
      <c r="C12" s="210"/>
      <c r="D12" s="144"/>
      <c r="E12" s="186"/>
      <c r="F12" s="96"/>
      <c r="G12" s="96"/>
      <c r="H12" s="96"/>
      <c r="I12" s="212"/>
      <c r="J12" s="217"/>
      <c r="K12" s="217"/>
      <c r="L12" s="217"/>
      <c r="M12" s="145">
        <f>SUM(M6:M11)</f>
        <v>12273</v>
      </c>
      <c r="N12" s="145">
        <f>SUM(N6:N11)</f>
        <v>12273</v>
      </c>
      <c r="P12" s="204"/>
      <c r="Q12" s="204"/>
      <c r="S12" s="182"/>
      <c r="T12" s="182"/>
      <c r="U12" s="176"/>
    </row>
    <row r="13" spans="2:21" ht="13.5" customHeight="1" x14ac:dyDescent="0.45">
      <c r="B13" s="82" t="s">
        <v>149</v>
      </c>
      <c r="C13" s="211"/>
      <c r="D13" s="146"/>
      <c r="E13" s="187"/>
      <c r="F13" s="79"/>
      <c r="G13" s="79"/>
      <c r="H13" s="79"/>
      <c r="I13" s="213"/>
      <c r="J13" s="216"/>
      <c r="K13" s="216"/>
      <c r="L13" s="216"/>
      <c r="M13" s="147"/>
      <c r="N13" s="147"/>
      <c r="P13" s="204"/>
      <c r="Q13" s="204"/>
      <c r="S13" s="182"/>
      <c r="T13" s="182"/>
      <c r="U13" s="175"/>
    </row>
    <row r="14" spans="2:21" ht="13.5" customHeight="1" x14ac:dyDescent="0.45">
      <c r="B14" s="273">
        <v>2008</v>
      </c>
      <c r="C14" s="207" t="str">
        <f>[1]Summary!$E29</f>
        <v>USD</v>
      </c>
      <c r="D14" s="142">
        <v>600</v>
      </c>
      <c r="E14" s="185">
        <v>200</v>
      </c>
      <c r="F14" s="73" t="s">
        <v>11</v>
      </c>
      <c r="G14" s="76">
        <v>39539</v>
      </c>
      <c r="H14" s="76">
        <v>41365</v>
      </c>
      <c r="I14" s="209">
        <v>17</v>
      </c>
      <c r="J14" s="207" t="s">
        <v>119</v>
      </c>
      <c r="K14" s="208">
        <f>[1]Summary!$X29</f>
        <v>0.2</v>
      </c>
      <c r="L14" s="208">
        <f>[1]Summary!$Y29</f>
        <v>0.08</v>
      </c>
      <c r="M14" s="143">
        <v>60</v>
      </c>
      <c r="N14" s="143">
        <v>60</v>
      </c>
      <c r="P14" s="204"/>
      <c r="Q14" s="204"/>
      <c r="S14" s="182"/>
      <c r="T14" s="182"/>
      <c r="U14" s="175"/>
    </row>
    <row r="15" spans="2:21" ht="13.5" customHeight="1" x14ac:dyDescent="0.45">
      <c r="B15" s="273" t="s">
        <v>20</v>
      </c>
      <c r="C15" s="207" t="str">
        <f>[1]Summary!$E30</f>
        <v>USD</v>
      </c>
      <c r="D15" s="142">
        <v>491.08092499999998</v>
      </c>
      <c r="E15" s="185">
        <v>200</v>
      </c>
      <c r="F15" s="73" t="s">
        <v>11</v>
      </c>
      <c r="G15" s="76">
        <v>41821</v>
      </c>
      <c r="H15" s="76">
        <v>43831</v>
      </c>
      <c r="I15" s="209">
        <v>152</v>
      </c>
      <c r="J15" s="207" t="s">
        <v>213</v>
      </c>
      <c r="K15" s="208">
        <f>[1]Summary!$X30</f>
        <v>0.2</v>
      </c>
      <c r="L15" s="208">
        <f>[1]Summary!$Y30</f>
        <v>7.0000000000000007E-2</v>
      </c>
      <c r="M15" s="143">
        <v>243</v>
      </c>
      <c r="N15" s="143">
        <v>243</v>
      </c>
      <c r="P15" s="204"/>
      <c r="Q15" s="204"/>
      <c r="S15" s="182"/>
      <c r="T15" s="182"/>
      <c r="U15" s="175"/>
    </row>
    <row r="16" spans="2:21" ht="13.5" customHeight="1" x14ac:dyDescent="0.45">
      <c r="B16" s="273" t="s">
        <v>21</v>
      </c>
      <c r="C16" s="207" t="str">
        <f>[1]Summary!$E31</f>
        <v>USD</v>
      </c>
      <c r="D16" s="142">
        <v>905</v>
      </c>
      <c r="E16" s="185">
        <v>107</v>
      </c>
      <c r="F16" s="73" t="s">
        <v>22</v>
      </c>
      <c r="G16" s="76">
        <v>43881</v>
      </c>
      <c r="H16" s="76">
        <v>46254</v>
      </c>
      <c r="I16" s="209">
        <v>71</v>
      </c>
      <c r="J16" s="207" t="s">
        <v>18</v>
      </c>
      <c r="K16" s="208">
        <f>[1]Summary!$X31</f>
        <v>0.2</v>
      </c>
      <c r="L16" s="208">
        <f>[1]Summary!$Y31</f>
        <v>7.0000000000000007E-2</v>
      </c>
      <c r="M16" s="143">
        <v>905</v>
      </c>
      <c r="N16" s="143">
        <v>905</v>
      </c>
      <c r="P16" s="204"/>
      <c r="Q16" s="204"/>
      <c r="S16" s="182"/>
      <c r="T16" s="182"/>
      <c r="U16" s="175"/>
    </row>
    <row r="17" spans="2:21" s="72" customFormat="1" ht="13.5" customHeight="1" x14ac:dyDescent="0.45">
      <c r="B17" s="95" t="s">
        <v>149</v>
      </c>
      <c r="C17" s="210"/>
      <c r="D17" s="144"/>
      <c r="E17" s="186"/>
      <c r="F17" s="96"/>
      <c r="G17" s="96"/>
      <c r="H17" s="96"/>
      <c r="I17" s="212"/>
      <c r="J17" s="217"/>
      <c r="K17" s="217"/>
      <c r="L17" s="217"/>
      <c r="M17" s="145">
        <f>SUM(M14:M16)</f>
        <v>1208</v>
      </c>
      <c r="N17" s="145">
        <f>SUM(N14:N16)</f>
        <v>1208</v>
      </c>
      <c r="P17" s="204"/>
      <c r="Q17" s="204"/>
      <c r="S17" s="182"/>
      <c r="T17" s="182"/>
      <c r="U17" s="176"/>
    </row>
    <row r="18" spans="2:21" ht="13.5" customHeight="1" x14ac:dyDescent="0.45">
      <c r="B18" s="82" t="s">
        <v>172</v>
      </c>
      <c r="C18" s="211"/>
      <c r="D18" s="146"/>
      <c r="E18" s="187"/>
      <c r="F18" s="79"/>
      <c r="G18" s="79"/>
      <c r="H18" s="79"/>
      <c r="I18" s="213"/>
      <c r="J18" s="216"/>
      <c r="K18" s="216"/>
      <c r="L18" s="216"/>
      <c r="M18" s="147"/>
      <c r="N18" s="147"/>
      <c r="P18" s="204"/>
      <c r="Q18" s="204"/>
      <c r="S18" s="182"/>
      <c r="T18" s="182"/>
      <c r="U18" s="175"/>
    </row>
    <row r="19" spans="2:21" ht="13.5" customHeight="1" x14ac:dyDescent="0.45">
      <c r="B19" s="273" t="s">
        <v>24</v>
      </c>
      <c r="C19" s="207" t="str">
        <f>[1]Summary!$E81</f>
        <v>EUR</v>
      </c>
      <c r="D19" s="142">
        <v>308</v>
      </c>
      <c r="E19" s="185">
        <v>0</v>
      </c>
      <c r="F19" s="73" t="s">
        <v>11</v>
      </c>
      <c r="G19" s="76">
        <v>40543</v>
      </c>
      <c r="H19" s="76" t="s">
        <v>12</v>
      </c>
      <c r="I19" s="209">
        <v>0</v>
      </c>
      <c r="J19" s="207" t="s">
        <v>25</v>
      </c>
      <c r="K19" s="208" t="s">
        <v>201</v>
      </c>
      <c r="L19" s="208" t="s">
        <v>202</v>
      </c>
      <c r="M19" s="143">
        <v>257</v>
      </c>
      <c r="N19" s="143">
        <v>257</v>
      </c>
      <c r="P19" s="204"/>
      <c r="Q19" s="204"/>
      <c r="S19" s="182"/>
      <c r="T19" s="182"/>
      <c r="U19" s="175"/>
    </row>
    <row r="20" spans="2:21" ht="13.5" customHeight="1" x14ac:dyDescent="0.45">
      <c r="B20" s="273" t="s">
        <v>26</v>
      </c>
      <c r="C20" s="207" t="str">
        <f>[1]Summary!$E82</f>
        <v>EUR</v>
      </c>
      <c r="D20" s="142">
        <v>440</v>
      </c>
      <c r="E20" s="185">
        <v>100</v>
      </c>
      <c r="F20" s="73" t="s">
        <v>22</v>
      </c>
      <c r="G20" s="76">
        <v>44099</v>
      </c>
      <c r="H20" s="76">
        <v>45741</v>
      </c>
      <c r="I20" s="209">
        <v>59</v>
      </c>
      <c r="J20" s="207" t="s">
        <v>25</v>
      </c>
      <c r="K20" s="208" t="str">
        <f>[1]Summary!$X82</f>
        <v>20% of 20%</v>
      </c>
      <c r="L20" s="208" t="str">
        <f>[1]Summary!$Y82</f>
        <v>8% / 20%</v>
      </c>
      <c r="M20" s="143">
        <v>522</v>
      </c>
      <c r="N20" s="143">
        <v>308</v>
      </c>
      <c r="P20" s="204"/>
      <c r="Q20" s="204"/>
      <c r="S20" s="182"/>
      <c r="T20" s="182"/>
      <c r="U20" s="175"/>
    </row>
    <row r="21" spans="2:21" s="72" customFormat="1" ht="13.5" customHeight="1" x14ac:dyDescent="0.45">
      <c r="B21" s="95" t="s">
        <v>172</v>
      </c>
      <c r="C21" s="210"/>
      <c r="D21" s="144"/>
      <c r="E21" s="186"/>
      <c r="F21" s="96"/>
      <c r="G21" s="96"/>
      <c r="H21" s="96"/>
      <c r="I21" s="212"/>
      <c r="J21" s="217"/>
      <c r="K21" s="217"/>
      <c r="L21" s="217"/>
      <c r="M21" s="145">
        <f>M19+M20</f>
        <v>779</v>
      </c>
      <c r="N21" s="145">
        <f>N19+N20</f>
        <v>565</v>
      </c>
      <c r="P21" s="204"/>
      <c r="Q21" s="204"/>
      <c r="S21" s="182"/>
      <c r="T21" s="182"/>
      <c r="U21" s="176"/>
    </row>
    <row r="22" spans="2:21" ht="13.5" customHeight="1" x14ac:dyDescent="0.45">
      <c r="B22" s="87" t="s">
        <v>146</v>
      </c>
      <c r="C22" s="211"/>
      <c r="D22" s="148"/>
      <c r="E22" s="187"/>
      <c r="F22" s="79"/>
      <c r="G22" s="79"/>
      <c r="H22" s="79"/>
      <c r="I22" s="213"/>
      <c r="J22" s="216"/>
      <c r="K22" s="216"/>
      <c r="L22" s="216"/>
      <c r="M22" s="147"/>
      <c r="N22" s="147"/>
      <c r="P22" s="204"/>
      <c r="Q22" s="204"/>
      <c r="S22" s="182"/>
      <c r="T22" s="182"/>
      <c r="U22" s="175"/>
    </row>
    <row r="23" spans="2:21" ht="13.5" customHeight="1" x14ac:dyDescent="0.45">
      <c r="B23" s="273" t="s">
        <v>28</v>
      </c>
      <c r="C23" s="207" t="str">
        <f>[1]Summary!$E42</f>
        <v>USD</v>
      </c>
      <c r="D23" s="142">
        <v>866.23749999999995</v>
      </c>
      <c r="E23" s="185">
        <v>200</v>
      </c>
      <c r="F23" s="73" t="s">
        <v>11</v>
      </c>
      <c r="G23" s="76">
        <v>42460</v>
      </c>
      <c r="H23" s="76">
        <v>43409</v>
      </c>
      <c r="I23" s="209">
        <v>65</v>
      </c>
      <c r="J23" s="207" t="s">
        <v>213</v>
      </c>
      <c r="K23" s="208" t="str">
        <f>[1]Summary!$X42</f>
        <v>20% of 12.5%</v>
      </c>
      <c r="L23" s="208">
        <f>[1]Summary!$Y42</f>
        <v>0.08</v>
      </c>
      <c r="M23" s="143">
        <v>215</v>
      </c>
      <c r="N23" s="143">
        <v>215</v>
      </c>
      <c r="P23" s="204"/>
      <c r="Q23" s="204"/>
      <c r="S23" s="182"/>
      <c r="T23" s="182"/>
      <c r="U23" s="175"/>
    </row>
    <row r="24" spans="2:21" ht="13.5" customHeight="1" x14ac:dyDescent="0.45">
      <c r="B24" s="273" t="s">
        <v>20</v>
      </c>
      <c r="C24" s="207" t="str">
        <f>[1]Summary!$E43</f>
        <v>USD</v>
      </c>
      <c r="D24" s="142">
        <v>1650</v>
      </c>
      <c r="E24" s="185">
        <v>200</v>
      </c>
      <c r="F24" s="73" t="s">
        <v>11</v>
      </c>
      <c r="G24" s="76">
        <v>43410</v>
      </c>
      <c r="H24" s="76">
        <v>44273</v>
      </c>
      <c r="I24" s="209">
        <v>218</v>
      </c>
      <c r="J24" s="207" t="s">
        <v>213</v>
      </c>
      <c r="K24" s="208" t="str">
        <f>[1]Summary!$X43</f>
        <v>20% of 15% / 20%</v>
      </c>
      <c r="L24" s="208" t="str">
        <f>[1]Summary!$Y43</f>
        <v>8% / 20%</v>
      </c>
      <c r="M24" s="143">
        <v>1004</v>
      </c>
      <c r="N24" s="143">
        <v>1004</v>
      </c>
      <c r="P24" s="204"/>
      <c r="Q24" s="204"/>
      <c r="S24" s="182"/>
      <c r="T24" s="182"/>
      <c r="U24" s="175"/>
    </row>
    <row r="25" spans="2:21" ht="13.5" customHeight="1" x14ac:dyDescent="0.45">
      <c r="B25" s="273" t="s">
        <v>21</v>
      </c>
      <c r="C25" s="207" t="str">
        <f>[1]Summary!$E44</f>
        <v>USD</v>
      </c>
      <c r="D25" s="142">
        <v>4047</v>
      </c>
      <c r="E25" s="185">
        <v>200</v>
      </c>
      <c r="F25" s="73" t="s">
        <v>22</v>
      </c>
      <c r="G25" s="76">
        <v>44274</v>
      </c>
      <c r="H25" s="76">
        <v>46174</v>
      </c>
      <c r="I25" s="209">
        <v>104</v>
      </c>
      <c r="J25" s="207" t="s">
        <v>18</v>
      </c>
      <c r="K25" s="208" t="str">
        <f>[1]Summary!$X44</f>
        <v>20% of 15% / 20%</v>
      </c>
      <c r="L25" s="208" t="str">
        <f>[1]Summary!$Y44</f>
        <v>8% / 20%</v>
      </c>
      <c r="M25" s="143">
        <v>3972</v>
      </c>
      <c r="N25" s="143">
        <v>3972</v>
      </c>
      <c r="P25" s="204"/>
      <c r="Q25" s="204"/>
      <c r="S25" s="182"/>
      <c r="T25" s="182"/>
      <c r="U25" s="175"/>
    </row>
    <row r="26" spans="2:21" x14ac:dyDescent="0.45">
      <c r="B26" s="273" t="s">
        <v>33</v>
      </c>
      <c r="C26" s="207"/>
      <c r="D26" s="142"/>
      <c r="E26" s="185"/>
      <c r="F26" s="73"/>
      <c r="G26" s="76"/>
      <c r="H26" s="76"/>
      <c r="I26" s="209"/>
      <c r="J26" s="207"/>
      <c r="K26" s="207"/>
      <c r="L26" s="207"/>
      <c r="M26" s="143">
        <v>1498</v>
      </c>
      <c r="N26" s="143">
        <v>1498</v>
      </c>
      <c r="P26" s="204"/>
      <c r="Q26" s="204"/>
      <c r="S26" s="182"/>
      <c r="T26" s="182"/>
      <c r="U26" s="175"/>
    </row>
    <row r="27" spans="2:21" s="72" customFormat="1" ht="13.5" customHeight="1" x14ac:dyDescent="0.45">
      <c r="B27" s="95" t="s">
        <v>146</v>
      </c>
      <c r="C27" s="210"/>
      <c r="D27" s="144"/>
      <c r="E27" s="186"/>
      <c r="F27" s="96"/>
      <c r="G27" s="96"/>
      <c r="H27" s="96"/>
      <c r="I27" s="212"/>
      <c r="J27" s="217"/>
      <c r="K27" s="217"/>
      <c r="L27" s="217"/>
      <c r="M27" s="145">
        <f>SUM(M23:M26)</f>
        <v>6689</v>
      </c>
      <c r="N27" s="145">
        <f>SUM(N23:N26)</f>
        <v>6689</v>
      </c>
      <c r="P27" s="204"/>
      <c r="Q27" s="204"/>
      <c r="S27" s="182"/>
      <c r="T27" s="182"/>
      <c r="U27" s="176"/>
    </row>
    <row r="28" spans="2:21" ht="13.5" customHeight="1" x14ac:dyDescent="0.45">
      <c r="B28" s="82" t="s">
        <v>23</v>
      </c>
      <c r="C28" s="211"/>
      <c r="D28" s="146"/>
      <c r="E28" s="187"/>
      <c r="F28" s="79"/>
      <c r="G28" s="79"/>
      <c r="H28" s="79"/>
      <c r="I28" s="213"/>
      <c r="J28" s="216"/>
      <c r="K28" s="216"/>
      <c r="L28" s="216"/>
      <c r="M28" s="147"/>
      <c r="N28" s="147"/>
      <c r="P28" s="204"/>
      <c r="Q28" s="204"/>
      <c r="S28" s="182"/>
      <c r="T28" s="182"/>
      <c r="U28" s="175"/>
    </row>
    <row r="29" spans="2:21" ht="13.5" customHeight="1" x14ac:dyDescent="0.45">
      <c r="B29" s="273" t="s">
        <v>206</v>
      </c>
      <c r="C29" s="207" t="str">
        <f>[1]Summary!$E24</f>
        <v>EUR</v>
      </c>
      <c r="D29" s="142">
        <v>898</v>
      </c>
      <c r="E29" s="185">
        <v>100</v>
      </c>
      <c r="F29" s="73" t="s">
        <v>22</v>
      </c>
      <c r="G29" s="76">
        <v>43595</v>
      </c>
      <c r="H29" s="76">
        <v>45971</v>
      </c>
      <c r="I29" s="209">
        <v>78</v>
      </c>
      <c r="J29" s="207" t="s">
        <v>18</v>
      </c>
      <c r="K29" s="208" t="str">
        <f>[1]Summary!$X24</f>
        <v>20% of 20%</v>
      </c>
      <c r="L29" s="208">
        <f>[1]Summary!$Y24</f>
        <v>0.08</v>
      </c>
      <c r="M29" s="143">
        <v>874</v>
      </c>
      <c r="N29" s="143">
        <v>874</v>
      </c>
      <c r="P29" s="204"/>
      <c r="Q29" s="204"/>
      <c r="S29" s="182"/>
      <c r="T29" s="182"/>
      <c r="U29" s="175"/>
    </row>
    <row r="30" spans="2:21" s="72" customFormat="1" ht="13.5" customHeight="1" x14ac:dyDescent="0.45">
      <c r="B30" s="95" t="s">
        <v>23</v>
      </c>
      <c r="C30" s="210"/>
      <c r="D30" s="144"/>
      <c r="E30" s="145"/>
      <c r="F30" s="96"/>
      <c r="G30" s="96"/>
      <c r="H30" s="96"/>
      <c r="I30" s="212"/>
      <c r="J30" s="217"/>
      <c r="K30" s="217"/>
      <c r="L30" s="217"/>
      <c r="M30" s="145">
        <f>M29</f>
        <v>874</v>
      </c>
      <c r="N30" s="145">
        <f>N29</f>
        <v>874</v>
      </c>
      <c r="P30" s="204"/>
      <c r="Q30" s="204"/>
      <c r="S30" s="182"/>
      <c r="T30" s="182"/>
    </row>
    <row r="31" spans="2:21" s="72" customFormat="1" ht="13.5" customHeight="1" x14ac:dyDescent="0.45">
      <c r="B31" s="82" t="s">
        <v>162</v>
      </c>
      <c r="C31" s="211"/>
      <c r="D31" s="146"/>
      <c r="E31" s="187"/>
      <c r="F31" s="79"/>
      <c r="G31" s="79"/>
      <c r="H31" s="79"/>
      <c r="I31" s="213"/>
      <c r="J31" s="216"/>
      <c r="K31" s="216"/>
      <c r="L31" s="216"/>
      <c r="M31" s="147"/>
      <c r="N31" s="147"/>
      <c r="P31" s="204"/>
      <c r="Q31" s="204"/>
      <c r="S31" s="182"/>
      <c r="T31" s="182"/>
    </row>
    <row r="32" spans="2:21" s="72" customFormat="1" ht="13.5" customHeight="1" x14ac:dyDescent="0.45">
      <c r="B32" s="273" t="s">
        <v>267</v>
      </c>
      <c r="C32" s="207" t="s">
        <v>19</v>
      </c>
      <c r="D32" s="142">
        <v>257</v>
      </c>
      <c r="E32" s="185">
        <v>100</v>
      </c>
      <c r="F32" s="73" t="s">
        <v>207</v>
      </c>
      <c r="G32" s="76">
        <v>44621</v>
      </c>
      <c r="H32" s="76">
        <v>46295</v>
      </c>
      <c r="I32" s="209">
        <v>50</v>
      </c>
      <c r="J32" s="207" t="s">
        <v>18</v>
      </c>
      <c r="K32" s="208" t="s">
        <v>269</v>
      </c>
      <c r="L32" s="208" t="s">
        <v>270</v>
      </c>
      <c r="M32" s="143">
        <v>182</v>
      </c>
      <c r="N32" s="143">
        <v>182</v>
      </c>
      <c r="P32" s="204"/>
      <c r="Q32" s="204"/>
      <c r="S32" s="182"/>
      <c r="T32" s="182"/>
    </row>
    <row r="33" spans="2:20" s="72" customFormat="1" ht="13.5" customHeight="1" x14ac:dyDescent="0.45">
      <c r="B33" s="95" t="s">
        <v>162</v>
      </c>
      <c r="C33" s="210"/>
      <c r="D33" s="144"/>
      <c r="E33" s="145"/>
      <c r="F33" s="96"/>
      <c r="G33" s="96"/>
      <c r="H33" s="96"/>
      <c r="I33" s="186"/>
      <c r="J33" s="96"/>
      <c r="K33" s="217"/>
      <c r="L33" s="217"/>
      <c r="M33" s="145">
        <v>182</v>
      </c>
      <c r="N33" s="145">
        <v>182</v>
      </c>
      <c r="P33" s="204"/>
      <c r="Q33" s="204"/>
      <c r="S33" s="182"/>
      <c r="T33" s="182"/>
    </row>
    <row r="34" spans="2:20" ht="13.5" customHeight="1" x14ac:dyDescent="0.45">
      <c r="B34" s="87" t="s">
        <v>29</v>
      </c>
      <c r="C34" s="211"/>
      <c r="D34" s="148"/>
      <c r="E34" s="147"/>
      <c r="F34" s="79"/>
      <c r="G34" s="79"/>
      <c r="H34" s="79"/>
      <c r="I34" s="187"/>
      <c r="J34" s="79"/>
      <c r="K34" s="216"/>
      <c r="L34" s="216"/>
      <c r="M34" s="147"/>
      <c r="N34" s="147"/>
      <c r="P34" s="204"/>
      <c r="Q34" s="204"/>
      <c r="S34" s="182"/>
      <c r="T34" s="182"/>
    </row>
    <row r="35" spans="2:20" ht="42" customHeight="1" x14ac:dyDescent="0.45">
      <c r="B35" s="273" t="s">
        <v>263</v>
      </c>
      <c r="C35" s="207" t="s">
        <v>30</v>
      </c>
      <c r="D35" s="245"/>
      <c r="E35" s="143" t="s">
        <v>10</v>
      </c>
      <c r="F35" s="73" t="s">
        <v>31</v>
      </c>
      <c r="G35" s="76" t="s">
        <v>12</v>
      </c>
      <c r="H35" s="76" t="s">
        <v>12</v>
      </c>
      <c r="I35" s="209" t="s">
        <v>10</v>
      </c>
      <c r="J35" s="207" t="s">
        <v>32</v>
      </c>
      <c r="K35" s="207" t="s">
        <v>324</v>
      </c>
      <c r="L35" s="208">
        <v>0.08</v>
      </c>
      <c r="M35" s="143">
        <v>1297</v>
      </c>
      <c r="N35" s="143">
        <v>1294</v>
      </c>
      <c r="P35" s="204"/>
      <c r="Q35" s="204"/>
      <c r="S35" s="182"/>
      <c r="T35" s="182"/>
    </row>
    <row r="36" spans="2:20" s="72" customFormat="1" ht="13.5" customHeight="1" x14ac:dyDescent="0.45">
      <c r="B36" s="95" t="s">
        <v>29</v>
      </c>
      <c r="C36" s="139"/>
      <c r="D36" s="144"/>
      <c r="E36" s="145"/>
      <c r="F36" s="96"/>
      <c r="G36" s="96"/>
      <c r="H36" s="96"/>
      <c r="I36" s="186"/>
      <c r="J36" s="96"/>
      <c r="K36" s="96"/>
      <c r="L36" s="96"/>
      <c r="M36" s="145">
        <v>1297</v>
      </c>
      <c r="N36" s="145">
        <v>1294</v>
      </c>
      <c r="P36" s="204"/>
      <c r="Q36" s="204"/>
      <c r="S36" s="182"/>
      <c r="T36" s="182"/>
    </row>
    <row r="37" spans="2:20" ht="13.5" customHeight="1" x14ac:dyDescent="0.45">
      <c r="B37" s="91" t="s">
        <v>96</v>
      </c>
      <c r="C37" s="70"/>
      <c r="D37" s="92"/>
      <c r="E37" s="93"/>
      <c r="F37" s="93"/>
      <c r="G37" s="93"/>
      <c r="H37" s="93"/>
      <c r="I37" s="215">
        <f>SUM(I5:I36)</f>
        <v>1771</v>
      </c>
      <c r="J37" s="93"/>
      <c r="K37" s="93"/>
      <c r="L37" s="93"/>
      <c r="M37" s="149">
        <f>M12+M17+M21+M27+M30+M36+M33</f>
        <v>23302</v>
      </c>
      <c r="N37" s="149">
        <f>N12+N17+N21+N27+N30+N36+N33</f>
        <v>23085</v>
      </c>
      <c r="P37" s="204"/>
      <c r="Q37" s="204"/>
      <c r="S37" s="182"/>
      <c r="T37" s="182"/>
    </row>
    <row r="38" spans="2:20" x14ac:dyDescent="0.45">
      <c r="B38" s="183" t="s">
        <v>214</v>
      </c>
      <c r="C38" s="1"/>
      <c r="J38" s="1"/>
    </row>
    <row r="39" spans="2:20" x14ac:dyDescent="0.45">
      <c r="B39" s="183" t="s">
        <v>268</v>
      </c>
      <c r="C39" s="1"/>
      <c r="J39" s="1"/>
    </row>
    <row r="40" spans="2:20" x14ac:dyDescent="0.45">
      <c r="B40" s="183" t="s">
        <v>342</v>
      </c>
      <c r="C40" s="1"/>
      <c r="J40" s="1"/>
    </row>
    <row r="41" spans="2:20" x14ac:dyDescent="0.45">
      <c r="B41" s="183" t="s">
        <v>215</v>
      </c>
      <c r="C41" s="1"/>
      <c r="J41" s="1"/>
    </row>
    <row r="42" spans="2:20" x14ac:dyDescent="0.45">
      <c r="C42" s="1"/>
      <c r="J42" s="1"/>
    </row>
    <row r="43" spans="2:20" x14ac:dyDescent="0.45">
      <c r="C43" s="1"/>
      <c r="J43" s="1"/>
    </row>
    <row r="44" spans="2:20" x14ac:dyDescent="0.45">
      <c r="C44" s="1"/>
      <c r="J44" s="1"/>
    </row>
    <row r="45" spans="2:20" x14ac:dyDescent="0.45">
      <c r="C45" s="1"/>
      <c r="J45" s="1"/>
    </row>
    <row r="46" spans="2:20" x14ac:dyDescent="0.45">
      <c r="C46" s="1"/>
      <c r="J46" s="1"/>
    </row>
    <row r="47" spans="2:20" x14ac:dyDescent="0.45">
      <c r="C47" s="1"/>
      <c r="J47" s="1"/>
    </row>
    <row r="48" spans="2:20" x14ac:dyDescent="0.45">
      <c r="C48" s="1"/>
      <c r="J48" s="1"/>
    </row>
    <row r="49" spans="3:16" x14ac:dyDescent="0.45">
      <c r="C49" s="1"/>
      <c r="J49" s="1"/>
    </row>
    <row r="50" spans="3:16" x14ac:dyDescent="0.45">
      <c r="P50" s="80"/>
    </row>
    <row r="51" spans="3:16" x14ac:dyDescent="0.45">
      <c r="O51" s="72"/>
      <c r="P51" s="80"/>
    </row>
    <row r="52" spans="3:16" x14ac:dyDescent="0.45">
      <c r="P52" s="81"/>
    </row>
  </sheetData>
  <mergeCells count="5">
    <mergeCell ref="M3:N3"/>
    <mergeCell ref="B3:B4"/>
    <mergeCell ref="D3:E3"/>
    <mergeCell ref="G3:H3"/>
    <mergeCell ref="K3:L3"/>
  </mergeCells>
  <printOptions horizontalCentered="1" verticalCentered="1"/>
  <pageMargins left="0.23622047244094491" right="0.23622047244094491"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B7F0-8F65-453F-A2A8-24361CBF3961}">
  <sheetPr>
    <pageSetUpPr fitToPage="1"/>
  </sheetPr>
  <dimension ref="B1:AB48"/>
  <sheetViews>
    <sheetView showGridLines="0" topLeftCell="N1" zoomScale="85" zoomScaleNormal="85" zoomScaleSheetLayoutView="100" workbookViewId="0">
      <selection activeCell="B3" sqref="B3:N26"/>
    </sheetView>
  </sheetViews>
  <sheetFormatPr defaultColWidth="8.73046875" defaultRowHeight="13.15" x14ac:dyDescent="0.45"/>
  <cols>
    <col min="1" max="1" width="0.59765625" style="1" customWidth="1"/>
    <col min="2" max="2" width="35.59765625" style="1" customWidth="1"/>
    <col min="3" max="3" width="10.1328125" style="137" customWidth="1"/>
    <col min="4" max="8" width="10.1328125" style="1" customWidth="1"/>
    <col min="9" max="9" width="10.1328125" style="214" customWidth="1"/>
    <col min="10" max="10" width="14.06640625" style="2" bestFit="1" customWidth="1"/>
    <col min="11" max="11" width="15.1328125" style="1" customWidth="1"/>
    <col min="12" max="14" width="10.1328125" style="1" customWidth="1"/>
    <col min="15" max="16384" width="8.73046875" style="1"/>
  </cols>
  <sheetData>
    <row r="1" spans="2:20" x14ac:dyDescent="0.45">
      <c r="B1" s="48" t="s">
        <v>101</v>
      </c>
    </row>
    <row r="2" spans="2:20" ht="13.5" thickBot="1" x14ac:dyDescent="0.5">
      <c r="B2" s="48"/>
    </row>
    <row r="3" spans="2:20" ht="30" customHeight="1" thickBot="1" x14ac:dyDescent="0.75">
      <c r="B3" s="326"/>
      <c r="D3" s="327" t="s">
        <v>347</v>
      </c>
      <c r="E3" s="327"/>
      <c r="F3" s="265"/>
      <c r="G3" s="327" t="s">
        <v>260</v>
      </c>
      <c r="H3" s="327"/>
      <c r="I3" s="266"/>
      <c r="J3" s="381" t="s">
        <v>261</v>
      </c>
      <c r="K3" s="327" t="s">
        <v>262</v>
      </c>
      <c r="L3" s="327"/>
      <c r="M3" s="325" t="s">
        <v>341</v>
      </c>
      <c r="N3" s="325"/>
    </row>
    <row r="4" spans="2:20" ht="28.5" customHeight="1" thickBot="1" x14ac:dyDescent="0.45">
      <c r="B4" s="326"/>
      <c r="C4" s="223" t="s">
        <v>216</v>
      </c>
      <c r="D4" s="254" t="s">
        <v>210</v>
      </c>
      <c r="E4" s="254" t="s">
        <v>211</v>
      </c>
      <c r="F4" s="251" t="s">
        <v>273</v>
      </c>
      <c r="G4" s="251" t="s">
        <v>4</v>
      </c>
      <c r="H4" s="251" t="s">
        <v>5</v>
      </c>
      <c r="I4" s="225" t="s">
        <v>209</v>
      </c>
      <c r="J4" s="225" t="s">
        <v>1</v>
      </c>
      <c r="K4" s="314" t="s">
        <v>120</v>
      </c>
      <c r="L4" s="314" t="s">
        <v>116</v>
      </c>
      <c r="M4" s="252" t="s">
        <v>200</v>
      </c>
      <c r="N4" s="252" t="s">
        <v>117</v>
      </c>
    </row>
    <row r="5" spans="2:20" ht="18" customHeight="1" x14ac:dyDescent="0.45">
      <c r="B5" s="82" t="s">
        <v>174</v>
      </c>
      <c r="C5" s="84"/>
      <c r="D5" s="140"/>
      <c r="E5" s="141"/>
      <c r="F5" s="79"/>
      <c r="G5" s="79"/>
      <c r="H5" s="79"/>
      <c r="I5" s="216"/>
      <c r="J5" s="79"/>
      <c r="K5" s="315"/>
      <c r="L5" s="315"/>
      <c r="M5" s="79"/>
      <c r="N5" s="79"/>
    </row>
    <row r="6" spans="2:20" ht="58.5" customHeight="1" x14ac:dyDescent="0.45">
      <c r="B6" s="136" t="s">
        <v>28</v>
      </c>
      <c r="C6" s="138" t="str">
        <f>[1]Summary!$E8</f>
        <v>EUR</v>
      </c>
      <c r="D6" s="142">
        <v>1492</v>
      </c>
      <c r="E6" s="185">
        <v>25</v>
      </c>
      <c r="F6" s="221" t="s">
        <v>11</v>
      </c>
      <c r="G6" s="76">
        <v>42064</v>
      </c>
      <c r="H6" s="76">
        <v>43040</v>
      </c>
      <c r="I6" s="209">
        <v>15</v>
      </c>
      <c r="J6" s="207" t="s">
        <v>25</v>
      </c>
      <c r="K6" s="208" t="s">
        <v>331</v>
      </c>
      <c r="L6" s="208" t="s">
        <v>329</v>
      </c>
      <c r="M6" s="143">
        <v>640</v>
      </c>
      <c r="N6" s="143">
        <v>640</v>
      </c>
      <c r="P6" s="204"/>
      <c r="Q6" s="204"/>
      <c r="S6" s="204"/>
      <c r="T6" s="204"/>
    </row>
    <row r="7" spans="2:20" ht="20.100000000000001" customHeight="1" x14ac:dyDescent="0.45">
      <c r="B7" s="136" t="s">
        <v>20</v>
      </c>
      <c r="C7" s="138" t="str">
        <f>[1]Summary!$E9</f>
        <v>EUR</v>
      </c>
      <c r="D7" s="142">
        <f>[1]Summary!$F9</f>
        <v>1619</v>
      </c>
      <c r="F7" s="221"/>
      <c r="G7" s="76"/>
      <c r="H7" s="76"/>
      <c r="J7" s="207"/>
      <c r="K7" s="333" t="s">
        <v>332</v>
      </c>
      <c r="L7" s="208"/>
      <c r="P7" s="204"/>
      <c r="Q7" s="204"/>
      <c r="S7" s="204"/>
      <c r="T7" s="204"/>
    </row>
    <row r="8" spans="2:20" ht="20.100000000000001" customHeight="1" x14ac:dyDescent="0.45">
      <c r="B8" s="136" t="s">
        <v>123</v>
      </c>
      <c r="C8" s="138" t="str">
        <f>[1]Summary!$E10</f>
        <v>USD</v>
      </c>
      <c r="D8" s="142">
        <f>[1]Summary!$F10</f>
        <v>290</v>
      </c>
      <c r="E8" s="185">
        <f>[1]Summary!$AK9</f>
        <v>25</v>
      </c>
      <c r="F8" s="221" t="str">
        <f>[1]Summary!$D10</f>
        <v>Realisation</v>
      </c>
      <c r="G8" s="76">
        <v>43070</v>
      </c>
      <c r="H8" s="76">
        <f>[1]Summary!$I10</f>
        <v>44256</v>
      </c>
      <c r="I8" s="209">
        <v>14</v>
      </c>
      <c r="J8" s="207" t="s">
        <v>25</v>
      </c>
      <c r="K8" s="333"/>
      <c r="L8" s="208" t="s">
        <v>329</v>
      </c>
      <c r="M8" s="295">
        <v>1558</v>
      </c>
      <c r="N8" s="143">
        <v>1558</v>
      </c>
      <c r="P8" s="204"/>
      <c r="Q8" s="204"/>
      <c r="S8" s="204"/>
      <c r="T8" s="204"/>
    </row>
    <row r="9" spans="2:20" ht="20.100000000000001" customHeight="1" x14ac:dyDescent="0.45">
      <c r="B9" s="136" t="s">
        <v>124</v>
      </c>
      <c r="C9" s="138" t="str">
        <f>[1]Summary!$E11</f>
        <v>GBP</v>
      </c>
      <c r="D9" s="142">
        <f>[1]Summary!$F11</f>
        <v>570</v>
      </c>
      <c r="E9" s="185"/>
      <c r="F9" s="221"/>
      <c r="G9" s="76"/>
      <c r="H9" s="76"/>
      <c r="I9" s="209"/>
      <c r="J9" s="207"/>
      <c r="K9" s="333"/>
      <c r="L9" s="208"/>
      <c r="M9" s="295"/>
      <c r="N9" s="143"/>
      <c r="P9" s="204"/>
      <c r="Q9" s="204"/>
      <c r="S9" s="204"/>
      <c r="T9" s="204"/>
    </row>
    <row r="10" spans="2:20" ht="20.25" customHeight="1" x14ac:dyDescent="0.45">
      <c r="B10" s="136" t="s">
        <v>121</v>
      </c>
      <c r="C10" s="138" t="str">
        <f>[1]Summary!$E12</f>
        <v>EUR</v>
      </c>
      <c r="D10" s="142">
        <f>[1]Summary!$F12</f>
        <v>3642</v>
      </c>
      <c r="E10" s="328">
        <v>25</v>
      </c>
      <c r="F10" s="335" t="str">
        <f>[1]Summary!$D13</f>
        <v>Investing</v>
      </c>
      <c r="G10" s="76"/>
      <c r="H10" s="330">
        <v>45870</v>
      </c>
      <c r="I10" s="331">
        <v>12</v>
      </c>
      <c r="J10" s="207"/>
      <c r="K10" s="333" t="s">
        <v>332</v>
      </c>
      <c r="L10" s="334" t="s">
        <v>329</v>
      </c>
      <c r="P10" s="204"/>
      <c r="Q10" s="204"/>
      <c r="S10" s="204"/>
      <c r="T10" s="204"/>
    </row>
    <row r="11" spans="2:20" ht="20.25" customHeight="1" x14ac:dyDescent="0.45">
      <c r="B11" s="150" t="s">
        <v>122</v>
      </c>
      <c r="C11" s="138" t="str">
        <f>[1]Summary!$E13</f>
        <v>USD</v>
      </c>
      <c r="D11" s="142">
        <f>[1]Summary!$F13</f>
        <v>590</v>
      </c>
      <c r="E11" s="328"/>
      <c r="F11" s="335"/>
      <c r="G11" s="76">
        <v>43862</v>
      </c>
      <c r="H11" s="330"/>
      <c r="I11" s="331"/>
      <c r="J11" s="207" t="s">
        <v>25</v>
      </c>
      <c r="K11" s="333"/>
      <c r="L11" s="334"/>
      <c r="M11" s="143">
        <v>4802</v>
      </c>
      <c r="N11" s="143">
        <v>2936</v>
      </c>
      <c r="P11" s="204"/>
      <c r="Q11" s="204"/>
      <c r="S11" s="204"/>
      <c r="T11" s="204"/>
    </row>
    <row r="12" spans="2:20" ht="20.25" customHeight="1" x14ac:dyDescent="0.45">
      <c r="B12" s="136" t="s">
        <v>125</v>
      </c>
      <c r="C12" s="138" t="str">
        <f>[1]Summary!$E14</f>
        <v>GBP</v>
      </c>
      <c r="D12" s="142">
        <f>[1]Summary!$F14</f>
        <v>664</v>
      </c>
      <c r="E12" s="328"/>
      <c r="F12" s="335"/>
      <c r="G12" s="76"/>
      <c r="H12" s="330"/>
      <c r="I12" s="331"/>
      <c r="J12" s="207"/>
      <c r="K12" s="333"/>
      <c r="L12" s="334"/>
      <c r="M12" s="143"/>
      <c r="N12" s="143"/>
      <c r="P12" s="204"/>
      <c r="Q12" s="204"/>
      <c r="S12" s="204"/>
      <c r="T12" s="204"/>
    </row>
    <row r="13" spans="2:20" ht="17.25" customHeight="1" x14ac:dyDescent="0.45">
      <c r="B13" s="136" t="s">
        <v>225</v>
      </c>
      <c r="C13" s="138" t="s">
        <v>9</v>
      </c>
      <c r="D13" s="142">
        <v>691</v>
      </c>
      <c r="E13" s="328">
        <v>25</v>
      </c>
      <c r="F13" s="335" t="s">
        <v>207</v>
      </c>
      <c r="G13" s="330" t="s">
        <v>227</v>
      </c>
      <c r="H13" s="330" t="s">
        <v>227</v>
      </c>
      <c r="I13" s="331">
        <v>2</v>
      </c>
      <c r="J13" s="207" t="s">
        <v>25</v>
      </c>
      <c r="K13" s="208" t="s">
        <v>228</v>
      </c>
      <c r="L13" s="208">
        <v>0.04</v>
      </c>
      <c r="M13" s="332">
        <v>653</v>
      </c>
      <c r="N13" s="332">
        <v>0</v>
      </c>
      <c r="P13" s="204"/>
      <c r="Q13" s="204"/>
      <c r="S13" s="204"/>
      <c r="T13" s="204"/>
    </row>
    <row r="14" spans="2:20" ht="17.25" customHeight="1" x14ac:dyDescent="0.45">
      <c r="B14" s="136" t="s">
        <v>226</v>
      </c>
      <c r="C14" s="138" t="s">
        <v>9</v>
      </c>
      <c r="D14" s="142">
        <v>25</v>
      </c>
      <c r="E14" s="328"/>
      <c r="F14" s="335"/>
      <c r="G14" s="330"/>
      <c r="H14" s="330"/>
      <c r="I14" s="331"/>
      <c r="J14" s="207" t="s">
        <v>25</v>
      </c>
      <c r="K14" s="208" t="s">
        <v>228</v>
      </c>
      <c r="L14" s="208">
        <v>0.05</v>
      </c>
      <c r="M14" s="332"/>
      <c r="N14" s="332"/>
      <c r="P14" s="204"/>
      <c r="Q14" s="204"/>
      <c r="S14" s="204"/>
      <c r="T14" s="204"/>
    </row>
    <row r="15" spans="2:20" ht="13.5" customHeight="1" x14ac:dyDescent="0.45">
      <c r="B15" s="296" t="s">
        <v>33</v>
      </c>
      <c r="C15" s="84"/>
      <c r="D15" s="146"/>
      <c r="E15" s="275"/>
      <c r="F15" s="79"/>
      <c r="G15" s="79"/>
      <c r="H15" s="79"/>
      <c r="I15" s="213"/>
      <c r="J15" s="216"/>
      <c r="K15" s="206"/>
      <c r="L15" s="216"/>
      <c r="M15" s="143">
        <v>8623</v>
      </c>
      <c r="N15" s="143">
        <v>4852</v>
      </c>
      <c r="P15" s="204"/>
      <c r="Q15" s="204"/>
      <c r="S15" s="204"/>
      <c r="T15" s="204"/>
    </row>
    <row r="16" spans="2:20" s="72" customFormat="1" ht="13.5" customHeight="1" x14ac:dyDescent="0.45">
      <c r="B16" s="95" t="s">
        <v>152</v>
      </c>
      <c r="C16" s="139"/>
      <c r="D16" s="144"/>
      <c r="E16" s="186"/>
      <c r="F16" s="96"/>
      <c r="G16" s="96"/>
      <c r="H16" s="96"/>
      <c r="I16" s="212"/>
      <c r="J16" s="217"/>
      <c r="K16" s="217"/>
      <c r="L16" s="217"/>
      <c r="M16" s="145">
        <f>SUM(M6:M15)</f>
        <v>16276</v>
      </c>
      <c r="N16" s="145">
        <f>SUM(N6:N15)</f>
        <v>9986</v>
      </c>
      <c r="P16" s="204"/>
      <c r="Q16" s="204"/>
      <c r="S16" s="204"/>
      <c r="T16" s="204"/>
    </row>
    <row r="17" spans="2:28" ht="13.5" customHeight="1" x14ac:dyDescent="0.45">
      <c r="B17" s="82" t="s">
        <v>333</v>
      </c>
      <c r="C17" s="138"/>
      <c r="D17" s="142"/>
      <c r="E17" s="185"/>
      <c r="F17" s="221"/>
      <c r="G17" s="76"/>
      <c r="H17" s="76"/>
      <c r="I17" s="209"/>
      <c r="J17" s="207"/>
      <c r="K17" s="208"/>
      <c r="L17" s="208"/>
      <c r="M17" s="143"/>
      <c r="N17" s="143"/>
      <c r="P17" s="204"/>
      <c r="Q17" s="204"/>
      <c r="S17" s="204"/>
      <c r="T17" s="204"/>
    </row>
    <row r="18" spans="2:28" ht="13.5" customHeight="1" x14ac:dyDescent="0.45">
      <c r="B18" s="136" t="s">
        <v>36</v>
      </c>
      <c r="C18" s="138" t="str">
        <f>[1]Summary!$E36</f>
        <v>USD</v>
      </c>
      <c r="D18" s="142">
        <v>590</v>
      </c>
      <c r="E18" s="185">
        <v>200</v>
      </c>
      <c r="F18" s="221" t="s">
        <v>11</v>
      </c>
      <c r="G18" s="76">
        <v>41791</v>
      </c>
      <c r="H18" s="76">
        <v>44148</v>
      </c>
      <c r="I18" s="209">
        <v>25</v>
      </c>
      <c r="J18" s="207" t="s">
        <v>25</v>
      </c>
      <c r="K18" s="208" t="str">
        <f>[1]Summary!$X36</f>
        <v>20% of 20%</v>
      </c>
      <c r="L18" s="208">
        <f>[1]Summary!$Y36</f>
        <v>0.08</v>
      </c>
      <c r="M18" s="143">
        <v>57</v>
      </c>
      <c r="N18" s="143">
        <v>57</v>
      </c>
      <c r="P18" s="204"/>
      <c r="Q18" s="204"/>
      <c r="S18" s="204"/>
      <c r="T18" s="204"/>
    </row>
    <row r="19" spans="2:28" ht="13.5" customHeight="1" x14ac:dyDescent="0.45">
      <c r="B19" s="136" t="s">
        <v>28</v>
      </c>
      <c r="C19" s="138" t="str">
        <f>[1]Summary!$E37</f>
        <v>USD</v>
      </c>
      <c r="D19" s="142">
        <v>1200</v>
      </c>
      <c r="E19" s="185">
        <v>150</v>
      </c>
      <c r="F19" s="221" t="s">
        <v>22</v>
      </c>
      <c r="G19" s="76">
        <v>43483</v>
      </c>
      <c r="H19" s="76">
        <v>45564</v>
      </c>
      <c r="I19" s="209">
        <v>103</v>
      </c>
      <c r="J19" s="207" t="s">
        <v>25</v>
      </c>
      <c r="K19" s="208" t="str">
        <f>[1]Summary!$X37</f>
        <v>20% of 20%</v>
      </c>
      <c r="L19" s="208">
        <v>0.08</v>
      </c>
      <c r="M19" s="143">
        <v>1200</v>
      </c>
      <c r="N19" s="143">
        <v>858</v>
      </c>
      <c r="P19" s="204"/>
      <c r="Q19" s="204"/>
      <c r="S19" s="204"/>
      <c r="T19" s="204"/>
    </row>
    <row r="20" spans="2:28" ht="13.5" customHeight="1" x14ac:dyDescent="0.45">
      <c r="B20" s="136" t="s">
        <v>33</v>
      </c>
      <c r="C20" s="138"/>
      <c r="D20" s="142"/>
      <c r="E20" s="185"/>
      <c r="F20" s="221"/>
      <c r="G20" s="76"/>
      <c r="H20" s="76"/>
      <c r="I20" s="209"/>
      <c r="J20" s="207"/>
      <c r="K20" s="207"/>
      <c r="L20" s="207"/>
      <c r="M20" s="143">
        <v>75</v>
      </c>
      <c r="N20" s="143">
        <v>68</v>
      </c>
      <c r="P20" s="204"/>
      <c r="Q20" s="204"/>
      <c r="S20" s="204"/>
      <c r="T20" s="204"/>
    </row>
    <row r="21" spans="2:28" s="72" customFormat="1" ht="13.5" customHeight="1" x14ac:dyDescent="0.45">
      <c r="B21" s="95" t="s">
        <v>333</v>
      </c>
      <c r="C21" s="139"/>
      <c r="D21" s="144"/>
      <c r="E21" s="186"/>
      <c r="F21" s="96"/>
      <c r="G21" s="96"/>
      <c r="H21" s="96"/>
      <c r="I21" s="212"/>
      <c r="J21" s="217"/>
      <c r="K21" s="217"/>
      <c r="L21" s="217"/>
      <c r="M21" s="145">
        <f>SUM(M18:M20)</f>
        <v>1332</v>
      </c>
      <c r="N21" s="145">
        <f>SUM(N18:N20)</f>
        <v>983</v>
      </c>
      <c r="P21" s="204"/>
      <c r="Q21" s="204"/>
      <c r="S21" s="204"/>
      <c r="T21" s="204"/>
    </row>
    <row r="22" spans="2:28" ht="13.5" customHeight="1" x14ac:dyDescent="0.45">
      <c r="B22" s="82" t="s">
        <v>175</v>
      </c>
      <c r="C22" s="84"/>
      <c r="D22" s="146"/>
      <c r="E22" s="187"/>
      <c r="F22" s="79"/>
      <c r="G22" s="79"/>
      <c r="H22" s="79"/>
      <c r="I22" s="213"/>
      <c r="J22" s="216"/>
      <c r="K22" s="216"/>
      <c r="L22" s="216"/>
      <c r="M22" s="147"/>
      <c r="N22" s="147"/>
      <c r="P22" s="204"/>
      <c r="Q22" s="204"/>
      <c r="S22" s="204"/>
      <c r="T22" s="204"/>
    </row>
    <row r="23" spans="2:28" ht="13.5" customHeight="1" x14ac:dyDescent="0.45">
      <c r="B23" s="136" t="s">
        <v>39</v>
      </c>
      <c r="C23" s="138" t="s">
        <v>40</v>
      </c>
      <c r="D23" s="142">
        <v>1183</v>
      </c>
      <c r="E23" s="185"/>
      <c r="F23" s="221" t="s">
        <v>22</v>
      </c>
      <c r="G23" s="76">
        <v>42795</v>
      </c>
      <c r="H23" s="76" t="s">
        <v>137</v>
      </c>
      <c r="I23" s="209"/>
      <c r="J23" s="207" t="s">
        <v>25</v>
      </c>
      <c r="K23" s="208" t="s">
        <v>10</v>
      </c>
      <c r="L23" s="208" t="s">
        <v>10</v>
      </c>
      <c r="M23" s="143">
        <v>864</v>
      </c>
      <c r="N23" s="143">
        <v>851</v>
      </c>
      <c r="P23" s="204"/>
      <c r="Q23" s="204"/>
      <c r="S23" s="204"/>
      <c r="T23" s="204"/>
    </row>
    <row r="24" spans="2:28" ht="13.5" customHeight="1" x14ac:dyDescent="0.45">
      <c r="B24" s="136" t="s">
        <v>33</v>
      </c>
      <c r="C24" s="138"/>
      <c r="D24" s="142"/>
      <c r="E24" s="185"/>
      <c r="F24" s="190"/>
      <c r="G24" s="76"/>
      <c r="H24" s="76"/>
      <c r="I24" s="209"/>
      <c r="J24" s="73"/>
      <c r="K24" s="208"/>
      <c r="L24" s="208"/>
      <c r="M24" s="143">
        <v>13</v>
      </c>
      <c r="N24" s="143">
        <v>12</v>
      </c>
      <c r="P24" s="204"/>
      <c r="Q24" s="204"/>
      <c r="S24" s="204"/>
      <c r="T24" s="204"/>
    </row>
    <row r="25" spans="2:28" s="72" customFormat="1" ht="13.5" customHeight="1" x14ac:dyDescent="0.45">
      <c r="B25" s="95" t="s">
        <v>175</v>
      </c>
      <c r="C25" s="139"/>
      <c r="D25" s="144"/>
      <c r="E25" s="186"/>
      <c r="F25" s="192"/>
      <c r="G25" s="96"/>
      <c r="H25" s="96"/>
      <c r="I25" s="212"/>
      <c r="J25" s="96"/>
      <c r="K25" s="96"/>
      <c r="L25" s="96"/>
      <c r="M25" s="145">
        <f>SUM(M23:M24)</f>
        <v>877</v>
      </c>
      <c r="N25" s="145">
        <f>SUM(N23:N24)</f>
        <v>863</v>
      </c>
      <c r="P25" s="204"/>
      <c r="Q25" s="204"/>
      <c r="S25" s="204"/>
      <c r="T25" s="204"/>
    </row>
    <row r="26" spans="2:28" ht="13.5" customHeight="1" x14ac:dyDescent="0.45">
      <c r="B26" s="91" t="s">
        <v>101</v>
      </c>
      <c r="C26" s="70"/>
      <c r="D26" s="92"/>
      <c r="E26" s="93"/>
      <c r="F26" s="93"/>
      <c r="G26" s="93"/>
      <c r="H26" s="93"/>
      <c r="I26" s="215">
        <f>SUM(I6:I25)</f>
        <v>171</v>
      </c>
      <c r="J26" s="93"/>
      <c r="K26" s="93"/>
      <c r="L26" s="93"/>
      <c r="M26" s="149">
        <f>M16+M21+M25</f>
        <v>18485</v>
      </c>
      <c r="N26" s="149">
        <f>N16+N21+N25</f>
        <v>11832</v>
      </c>
      <c r="P26" s="204"/>
      <c r="Q26" s="204"/>
      <c r="S26" s="204"/>
      <c r="T26" s="204"/>
    </row>
    <row r="27" spans="2:28" x14ac:dyDescent="0.45">
      <c r="B27" s="136"/>
      <c r="C27" s="138"/>
      <c r="D27" s="142"/>
      <c r="E27" s="143"/>
      <c r="F27" s="73"/>
      <c r="G27" s="76"/>
      <c r="H27" s="76"/>
      <c r="I27" s="274"/>
      <c r="J27" s="73"/>
      <c r="K27" s="85"/>
      <c r="L27" s="85"/>
      <c r="M27" s="143"/>
      <c r="N27" s="143"/>
    </row>
    <row r="28" spans="2:28" x14ac:dyDescent="0.45">
      <c r="B28" s="136"/>
      <c r="C28" s="138"/>
      <c r="D28" s="142"/>
      <c r="E28" s="143"/>
      <c r="F28" s="73"/>
      <c r="G28" s="76"/>
      <c r="H28" s="76"/>
      <c r="I28" s="274"/>
      <c r="J28" s="73"/>
      <c r="K28" s="85"/>
      <c r="L28" s="85"/>
      <c r="M28" s="143"/>
      <c r="N28" s="143"/>
    </row>
    <row r="29" spans="2:28" x14ac:dyDescent="0.45">
      <c r="N29" s="143"/>
      <c r="P29" s="329"/>
      <c r="Q29" s="329"/>
      <c r="R29" s="329"/>
      <c r="S29" s="329"/>
      <c r="T29" s="329"/>
      <c r="U29" s="329"/>
      <c r="V29" s="329"/>
      <c r="W29" s="329"/>
      <c r="X29" s="329"/>
      <c r="Y29" s="329"/>
      <c r="Z29" s="329"/>
      <c r="AA29" s="329"/>
      <c r="AB29" s="329"/>
    </row>
    <row r="30" spans="2:28" x14ac:dyDescent="0.45">
      <c r="N30" s="143"/>
      <c r="P30" s="329"/>
      <c r="Q30" s="329"/>
      <c r="R30" s="329"/>
      <c r="S30" s="329"/>
      <c r="T30" s="329"/>
      <c r="U30" s="329"/>
      <c r="V30" s="329"/>
      <c r="W30" s="329"/>
      <c r="X30" s="329"/>
      <c r="Y30" s="329"/>
      <c r="Z30" s="329"/>
      <c r="AA30" s="329"/>
      <c r="AB30" s="329"/>
    </row>
    <row r="31" spans="2:28" x14ac:dyDescent="0.45">
      <c r="N31" s="143"/>
      <c r="P31" s="329"/>
      <c r="Q31" s="329"/>
      <c r="R31" s="329"/>
      <c r="S31" s="329"/>
      <c r="T31" s="329"/>
      <c r="U31" s="329"/>
      <c r="V31" s="329"/>
      <c r="W31" s="329"/>
      <c r="X31" s="329"/>
      <c r="Y31" s="329"/>
      <c r="Z31" s="329"/>
      <c r="AA31" s="329"/>
      <c r="AB31" s="329"/>
    </row>
    <row r="32" spans="2:28" x14ac:dyDescent="0.45">
      <c r="N32" s="143"/>
      <c r="P32" s="329"/>
      <c r="Q32" s="329"/>
      <c r="R32" s="329"/>
      <c r="S32" s="329"/>
      <c r="T32" s="329"/>
      <c r="U32" s="329"/>
      <c r="V32" s="329"/>
      <c r="W32" s="329"/>
      <c r="X32" s="329"/>
      <c r="Y32" s="329"/>
      <c r="Z32" s="329"/>
      <c r="AA32" s="329"/>
      <c r="AB32" s="329"/>
    </row>
    <row r="33" spans="2:14" x14ac:dyDescent="0.45">
      <c r="B33" s="150"/>
      <c r="C33" s="138"/>
      <c r="D33" s="142"/>
      <c r="E33" s="143"/>
      <c r="F33" s="73"/>
      <c r="G33" s="76"/>
      <c r="H33" s="76"/>
      <c r="I33" s="274"/>
      <c r="J33" s="73"/>
      <c r="K33" s="73"/>
      <c r="L33" s="73"/>
      <c r="M33" s="143"/>
      <c r="N33" s="143"/>
    </row>
    <row r="34" spans="2:14" x14ac:dyDescent="0.45">
      <c r="B34" s="136"/>
      <c r="C34" s="138"/>
      <c r="D34" s="142"/>
      <c r="E34" s="143"/>
      <c r="F34" s="73"/>
      <c r="G34" s="76"/>
      <c r="H34" s="76"/>
      <c r="I34" s="274"/>
      <c r="J34" s="73"/>
      <c r="K34" s="85"/>
      <c r="L34" s="85"/>
      <c r="M34" s="143"/>
      <c r="N34" s="143"/>
    </row>
    <row r="35" spans="2:14" x14ac:dyDescent="0.45">
      <c r="B35" s="183" t="s">
        <v>220</v>
      </c>
      <c r="C35" s="138"/>
      <c r="D35" s="142"/>
      <c r="E35" s="143"/>
      <c r="F35" s="73"/>
      <c r="G35" s="76"/>
      <c r="H35" s="76"/>
      <c r="I35" s="274"/>
      <c r="J35" s="73"/>
      <c r="K35" s="73"/>
      <c r="L35" s="73"/>
      <c r="M35" s="143"/>
      <c r="N35" s="143"/>
    </row>
    <row r="36" spans="2:14" x14ac:dyDescent="0.45">
      <c r="B36" s="183" t="s">
        <v>343</v>
      </c>
      <c r="C36" s="138"/>
      <c r="D36" s="142"/>
      <c r="E36" s="143"/>
      <c r="F36" s="73"/>
      <c r="G36" s="76"/>
      <c r="H36" s="76"/>
      <c r="I36" s="274"/>
      <c r="J36" s="73"/>
      <c r="K36" s="85"/>
      <c r="L36" s="85"/>
      <c r="M36" s="143"/>
      <c r="N36" s="143"/>
    </row>
    <row r="37" spans="2:14" x14ac:dyDescent="0.45">
      <c r="B37" s="183"/>
      <c r="C37" s="138"/>
      <c r="D37" s="142"/>
      <c r="E37" s="143"/>
      <c r="F37" s="73"/>
      <c r="G37" s="76"/>
      <c r="H37" s="76"/>
      <c r="I37" s="274"/>
      <c r="J37" s="73"/>
      <c r="K37" s="73"/>
      <c r="L37" s="73"/>
      <c r="M37" s="143"/>
      <c r="N37" s="143"/>
    </row>
    <row r="38" spans="2:14" x14ac:dyDescent="0.45">
      <c r="B38" s="136"/>
      <c r="C38" s="138"/>
      <c r="D38" s="142"/>
      <c r="E38" s="143"/>
      <c r="F38" s="73"/>
      <c r="G38" s="76"/>
      <c r="H38" s="76"/>
      <c r="I38" s="274"/>
      <c r="J38" s="73"/>
      <c r="K38" s="85"/>
      <c r="L38" s="85"/>
      <c r="M38" s="143"/>
      <c r="N38" s="143"/>
    </row>
    <row r="39" spans="2:14" x14ac:dyDescent="0.45">
      <c r="B39" s="150"/>
      <c r="C39" s="138"/>
      <c r="D39" s="142"/>
      <c r="E39" s="143"/>
      <c r="F39" s="73"/>
      <c r="G39" s="76"/>
      <c r="H39" s="76"/>
      <c r="I39" s="274"/>
      <c r="J39" s="73"/>
      <c r="K39" s="73"/>
      <c r="L39" s="73"/>
      <c r="M39" s="143"/>
      <c r="N39" s="143"/>
    </row>
    <row r="40" spans="2:14" x14ac:dyDescent="0.45">
      <c r="B40" s="136"/>
      <c r="C40" s="138"/>
      <c r="D40" s="142"/>
      <c r="E40" s="143"/>
      <c r="F40" s="73"/>
      <c r="G40" s="76"/>
      <c r="H40" s="76"/>
      <c r="I40" s="274"/>
      <c r="J40" s="73"/>
      <c r="K40" s="85"/>
      <c r="L40" s="85"/>
      <c r="M40" s="143"/>
      <c r="N40" s="143"/>
    </row>
    <row r="41" spans="2:14" x14ac:dyDescent="0.45">
      <c r="B41" s="150"/>
      <c r="C41" s="138"/>
      <c r="D41" s="142"/>
      <c r="E41" s="143"/>
      <c r="F41" s="73"/>
      <c r="G41" s="76"/>
      <c r="H41" s="76"/>
      <c r="I41" s="274"/>
      <c r="J41" s="73"/>
      <c r="K41" s="73"/>
      <c r="L41" s="73"/>
      <c r="M41" s="143"/>
      <c r="N41" s="143"/>
    </row>
    <row r="42" spans="2:14" x14ac:dyDescent="0.45">
      <c r="B42" s="136"/>
      <c r="C42" s="138"/>
      <c r="D42" s="142"/>
      <c r="E42" s="143"/>
      <c r="F42" s="73"/>
      <c r="G42" s="76"/>
      <c r="H42" s="76"/>
      <c r="I42" s="274"/>
      <c r="J42" s="73"/>
      <c r="K42" s="85"/>
      <c r="L42" s="85"/>
      <c r="M42" s="143"/>
      <c r="N42" s="143"/>
    </row>
    <row r="48" spans="2:14" x14ac:dyDescent="0.45">
      <c r="M48" s="71"/>
    </row>
  </sheetData>
  <mergeCells count="20">
    <mergeCell ref="F13:F14"/>
    <mergeCell ref="G13:G14"/>
    <mergeCell ref="H10:H12"/>
    <mergeCell ref="F10:F12"/>
    <mergeCell ref="B3:B4"/>
    <mergeCell ref="G3:H3"/>
    <mergeCell ref="D3:E3"/>
    <mergeCell ref="E13:E14"/>
    <mergeCell ref="P29:AB32"/>
    <mergeCell ref="H13:H14"/>
    <mergeCell ref="I13:I14"/>
    <mergeCell ref="M13:M14"/>
    <mergeCell ref="N13:N14"/>
    <mergeCell ref="K3:L3"/>
    <mergeCell ref="M3:N3"/>
    <mergeCell ref="K7:K9"/>
    <mergeCell ref="K10:K12"/>
    <mergeCell ref="L10:L12"/>
    <mergeCell ref="I10:I12"/>
    <mergeCell ref="E10:E12"/>
  </mergeCells>
  <printOptions horizontalCentered="1" verticalCentered="1"/>
  <pageMargins left="0.23622047244094491" right="0.23622047244094491" top="0.74803149606299213" bottom="0.74803149606299213" header="0.31496062992125984" footer="0.31496062992125984"/>
  <pageSetup paperSize="9"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CD4-A477-48C1-BD4E-FD0416734585}">
  <sheetPr>
    <pageSetUpPr fitToPage="1"/>
  </sheetPr>
  <dimension ref="B1:AN48"/>
  <sheetViews>
    <sheetView showGridLines="0" zoomScale="85" zoomScaleNormal="85" zoomScaleSheetLayoutView="100" workbookViewId="0">
      <selection activeCell="N33" sqref="B3:N33"/>
    </sheetView>
  </sheetViews>
  <sheetFormatPr defaultColWidth="8.73046875" defaultRowHeight="13.15" x14ac:dyDescent="0.45"/>
  <cols>
    <col min="1" max="1" width="0.59765625" style="25" customWidth="1"/>
    <col min="2" max="2" width="35.59765625" style="1" customWidth="1"/>
    <col min="3" max="3" width="10.1328125" style="137" customWidth="1"/>
    <col min="4" max="5" width="10.1328125" style="1" customWidth="1"/>
    <col min="6" max="6" width="11" style="1" customWidth="1"/>
    <col min="7" max="9" width="10.1328125" style="1" customWidth="1"/>
    <col min="10" max="10" width="15.265625" style="2" customWidth="1"/>
    <col min="11" max="14" width="10.1328125" style="1" customWidth="1"/>
    <col min="15" max="16384" width="8.73046875" style="25"/>
  </cols>
  <sheetData>
    <row r="1" spans="2:20" x14ac:dyDescent="0.45">
      <c r="B1" s="48" t="s">
        <v>102</v>
      </c>
    </row>
    <row r="2" spans="2:20" ht="13.5" thickBot="1" x14ac:dyDescent="0.5">
      <c r="B2" s="48"/>
      <c r="I2" s="1" t="s">
        <v>178</v>
      </c>
    </row>
    <row r="3" spans="2:20" ht="31.5" customHeight="1" thickBot="1" x14ac:dyDescent="0.75">
      <c r="B3" s="326"/>
      <c r="D3" s="327" t="s">
        <v>347</v>
      </c>
      <c r="E3" s="327"/>
      <c r="F3" s="267"/>
      <c r="G3" s="327" t="s">
        <v>260</v>
      </c>
      <c r="H3" s="327"/>
      <c r="I3" s="268"/>
      <c r="J3" s="381" t="s">
        <v>261</v>
      </c>
      <c r="K3" s="327" t="s">
        <v>262</v>
      </c>
      <c r="L3" s="327"/>
      <c r="M3" s="325" t="s">
        <v>341</v>
      </c>
      <c r="N3" s="325"/>
      <c r="P3" s="183"/>
    </row>
    <row r="4" spans="2:20" ht="28.5" customHeight="1" thickBot="1" x14ac:dyDescent="0.45">
      <c r="B4" s="326"/>
      <c r="C4" s="223" t="s">
        <v>216</v>
      </c>
      <c r="D4" s="225" t="s">
        <v>210</v>
      </c>
      <c r="E4" s="251" t="s">
        <v>211</v>
      </c>
      <c r="F4" s="251" t="s">
        <v>273</v>
      </c>
      <c r="G4" s="225" t="s">
        <v>4</v>
      </c>
      <c r="H4" s="225" t="s">
        <v>5</v>
      </c>
      <c r="I4" s="254" t="s">
        <v>209</v>
      </c>
      <c r="J4" s="225" t="s">
        <v>1</v>
      </c>
      <c r="K4" s="225" t="s">
        <v>120</v>
      </c>
      <c r="L4" s="225" t="s">
        <v>116</v>
      </c>
      <c r="M4" s="226" t="s">
        <v>200</v>
      </c>
      <c r="N4" s="226" t="s">
        <v>117</v>
      </c>
      <c r="P4" s="183"/>
    </row>
    <row r="5" spans="2:20" ht="18" customHeight="1" x14ac:dyDescent="0.45">
      <c r="B5" s="82" t="s">
        <v>159</v>
      </c>
      <c r="C5" s="84"/>
      <c r="D5" s="140"/>
      <c r="E5" s="184"/>
      <c r="F5" s="79"/>
      <c r="G5" s="79"/>
      <c r="H5" s="79"/>
      <c r="I5" s="191"/>
      <c r="J5" s="79"/>
      <c r="K5" s="79"/>
      <c r="L5" s="79"/>
      <c r="M5" s="79"/>
      <c r="N5" s="79"/>
    </row>
    <row r="6" spans="2:20" ht="13.5" customHeight="1" x14ac:dyDescent="0.45">
      <c r="B6" s="273" t="s">
        <v>44</v>
      </c>
      <c r="C6" s="138" t="str">
        <f>[1]Summary!$E50</f>
        <v>GBP</v>
      </c>
      <c r="D6" s="142">
        <v>111</v>
      </c>
      <c r="E6" s="185">
        <f>[1]Summary!$AK$50</f>
        <v>10</v>
      </c>
      <c r="F6" s="73" t="str">
        <f>[1]Summary!$D50</f>
        <v>Realisation</v>
      </c>
      <c r="G6" s="76">
        <f>[1]Summary!$H50</f>
        <v>41306</v>
      </c>
      <c r="H6" s="76" t="s">
        <v>12</v>
      </c>
      <c r="I6" s="209">
        <f>[1]Summary!$AC$50</f>
        <v>6.6326087399999949</v>
      </c>
      <c r="J6" s="207" t="s">
        <v>32</v>
      </c>
      <c r="K6" s="220">
        <v>0</v>
      </c>
      <c r="L6" s="220">
        <v>0</v>
      </c>
      <c r="M6" s="143">
        <v>90</v>
      </c>
      <c r="N6" s="143">
        <v>83</v>
      </c>
      <c r="O6" s="201"/>
      <c r="P6" s="201"/>
      <c r="Q6" s="201"/>
      <c r="R6" s="201"/>
      <c r="S6" s="201"/>
      <c r="T6" s="201"/>
    </row>
    <row r="7" spans="2:20" ht="13.5" customHeight="1" x14ac:dyDescent="0.45">
      <c r="B7" s="273" t="s">
        <v>36</v>
      </c>
      <c r="C7" s="138" t="str">
        <f>[1]Summary!$E51</f>
        <v>GBP</v>
      </c>
      <c r="D7" s="142">
        <f>[1]Summary!$F51</f>
        <v>397</v>
      </c>
      <c r="E7" s="185">
        <v>0</v>
      </c>
      <c r="F7" s="73" t="str">
        <f>[1]Summary!$D51</f>
        <v>Realisation</v>
      </c>
      <c r="G7" s="76">
        <f>[1]Summary!$H51</f>
        <v>41671</v>
      </c>
      <c r="H7" s="76">
        <f>[1]Summary!$I51</f>
        <v>42095</v>
      </c>
      <c r="I7" s="209">
        <v>0</v>
      </c>
      <c r="J7" s="207" t="str">
        <f>[1]Summary!$W51</f>
        <v>Invested</v>
      </c>
      <c r="K7" s="220">
        <v>0</v>
      </c>
      <c r="L7" s="220">
        <v>0</v>
      </c>
      <c r="M7" s="143">
        <v>50</v>
      </c>
      <c r="N7" s="143">
        <v>50</v>
      </c>
      <c r="O7" s="201"/>
      <c r="P7" s="201"/>
      <c r="Q7" s="201"/>
      <c r="R7" s="201"/>
      <c r="S7" s="201"/>
      <c r="T7" s="201"/>
    </row>
    <row r="8" spans="2:20" ht="13.5" customHeight="1" x14ac:dyDescent="0.45">
      <c r="B8" s="273" t="s">
        <v>28</v>
      </c>
      <c r="C8" s="138" t="str">
        <f>[1]Summary!$E52</f>
        <v>GBP</v>
      </c>
      <c r="D8" s="142">
        <f>[1]Summary!$F52</f>
        <v>360</v>
      </c>
      <c r="E8" s="185">
        <v>0</v>
      </c>
      <c r="F8" s="73" t="str">
        <f>[1]Summary!$D52</f>
        <v>Realisation</v>
      </c>
      <c r="G8" s="76">
        <f>[1]Summary!$H52</f>
        <v>42036</v>
      </c>
      <c r="H8" s="76">
        <f>[1]Summary!$I52</f>
        <v>42401</v>
      </c>
      <c r="I8" s="209">
        <v>0</v>
      </c>
      <c r="J8" s="207" t="str">
        <f>[1]Summary!$W52</f>
        <v>Invested</v>
      </c>
      <c r="K8" s="220">
        <v>0</v>
      </c>
      <c r="L8" s="220">
        <v>0</v>
      </c>
      <c r="M8" s="143">
        <v>131</v>
      </c>
      <c r="N8" s="143">
        <v>131</v>
      </c>
      <c r="O8" s="201"/>
      <c r="P8" s="201"/>
      <c r="Q8" s="201"/>
      <c r="R8" s="201"/>
      <c r="S8" s="201"/>
      <c r="T8" s="201"/>
    </row>
    <row r="9" spans="2:20" ht="13.5" customHeight="1" x14ac:dyDescent="0.45">
      <c r="B9" s="273" t="s">
        <v>20</v>
      </c>
      <c r="C9" s="138" t="str">
        <f>[1]Summary!$E53</f>
        <v>GBP</v>
      </c>
      <c r="D9" s="142">
        <f>[1]Summary!$F53</f>
        <v>437</v>
      </c>
      <c r="E9" s="185">
        <v>0</v>
      </c>
      <c r="F9" s="73" t="str">
        <f>[1]Summary!$D53</f>
        <v>Realisation</v>
      </c>
      <c r="G9" s="76">
        <f>[1]Summary!$H53</f>
        <v>42948</v>
      </c>
      <c r="H9" s="76">
        <f>[1]Summary!$I53</f>
        <v>43678</v>
      </c>
      <c r="I9" s="209">
        <v>0</v>
      </c>
      <c r="J9" s="207" t="str">
        <f>[1]Summary!$W53</f>
        <v>Invested</v>
      </c>
      <c r="K9" s="220">
        <v>0</v>
      </c>
      <c r="L9" s="220">
        <v>0</v>
      </c>
      <c r="M9" s="143">
        <v>273</v>
      </c>
      <c r="N9" s="143">
        <v>273</v>
      </c>
      <c r="O9" s="201"/>
      <c r="P9" s="201"/>
      <c r="Q9" s="201"/>
      <c r="R9" s="201"/>
      <c r="S9" s="201"/>
      <c r="T9" s="201"/>
    </row>
    <row r="10" spans="2:20" ht="13.5" customHeight="1" x14ac:dyDescent="0.45">
      <c r="B10" s="273" t="s">
        <v>21</v>
      </c>
      <c r="C10" s="138" t="str">
        <f>[1]Summary!$E54</f>
        <v>GBP</v>
      </c>
      <c r="D10" s="142">
        <f>[1]Summary!$F54</f>
        <v>655</v>
      </c>
      <c r="E10" s="185">
        <v>0</v>
      </c>
      <c r="F10" s="73" t="str">
        <f>[1]Summary!$D54</f>
        <v>Realisation</v>
      </c>
      <c r="G10" s="76">
        <f>[1]Summary!$H54</f>
        <v>43586</v>
      </c>
      <c r="H10" s="76">
        <f>[1]Summary!$I54</f>
        <v>44958</v>
      </c>
      <c r="I10" s="209">
        <v>0</v>
      </c>
      <c r="J10" s="207" t="str">
        <f>[1]Summary!$W54</f>
        <v>Invested</v>
      </c>
      <c r="K10" s="220">
        <v>0</v>
      </c>
      <c r="L10" s="220">
        <v>0</v>
      </c>
      <c r="M10" s="143">
        <v>655</v>
      </c>
      <c r="N10" s="143">
        <v>655</v>
      </c>
      <c r="O10" s="201"/>
      <c r="P10" s="201"/>
      <c r="Q10" s="201"/>
      <c r="R10" s="201"/>
      <c r="S10" s="201"/>
      <c r="T10" s="201"/>
    </row>
    <row r="11" spans="2:20" ht="13.5" customHeight="1" x14ac:dyDescent="0.45">
      <c r="B11" s="138" t="s">
        <v>129</v>
      </c>
      <c r="C11" s="138" t="str">
        <f>[1]Summary!$E55</f>
        <v>GBP</v>
      </c>
      <c r="D11" s="142">
        <v>470</v>
      </c>
      <c r="E11" s="185">
        <v>0</v>
      </c>
      <c r="F11" s="73" t="str">
        <f>[1]Summary!$D55</f>
        <v>Investing</v>
      </c>
      <c r="G11" s="76">
        <f>[1]Summary!$H55</f>
        <v>44562</v>
      </c>
      <c r="H11" s="178">
        <v>0</v>
      </c>
      <c r="I11" s="209">
        <v>0</v>
      </c>
      <c r="J11" s="207" t="str">
        <f>[1]Summary!$W55</f>
        <v>Invested</v>
      </c>
      <c r="K11" s="220">
        <v>0</v>
      </c>
      <c r="L11" s="220">
        <v>0</v>
      </c>
      <c r="M11" s="143">
        <v>514</v>
      </c>
      <c r="N11" s="143">
        <v>344</v>
      </c>
      <c r="O11" s="201"/>
      <c r="P11" s="201"/>
      <c r="Q11" s="201"/>
      <c r="R11" s="201"/>
      <c r="S11" s="201"/>
      <c r="T11" s="201"/>
    </row>
    <row r="12" spans="2:20" ht="13.5" customHeight="1" x14ac:dyDescent="0.45">
      <c r="B12" s="273" t="s">
        <v>33</v>
      </c>
      <c r="C12" s="138"/>
      <c r="D12" s="142"/>
      <c r="E12" s="185"/>
      <c r="F12" s="73"/>
      <c r="G12" s="76"/>
      <c r="H12" s="76"/>
      <c r="I12" s="209"/>
      <c r="J12" s="207"/>
      <c r="K12" s="206"/>
      <c r="L12" s="208"/>
      <c r="M12" s="143">
        <v>128</v>
      </c>
      <c r="N12" s="143">
        <v>139</v>
      </c>
      <c r="O12" s="201"/>
      <c r="P12" s="201"/>
      <c r="Q12" s="201"/>
      <c r="R12" s="201"/>
      <c r="S12" s="201"/>
      <c r="T12" s="201"/>
    </row>
    <row r="13" spans="2:20" s="27" customFormat="1" ht="13.5" customHeight="1" x14ac:dyDescent="0.45">
      <c r="B13" s="95" t="s">
        <v>159</v>
      </c>
      <c r="C13" s="139"/>
      <c r="D13" s="144"/>
      <c r="E13" s="186"/>
      <c r="F13" s="96"/>
      <c r="G13" s="96"/>
      <c r="H13" s="96"/>
      <c r="I13" s="212"/>
      <c r="J13" s="217"/>
      <c r="K13" s="217"/>
      <c r="L13" s="217"/>
      <c r="M13" s="145">
        <f>SUM(M6:M12)</f>
        <v>1841</v>
      </c>
      <c r="N13" s="145">
        <f>SUM(N6:N12)</f>
        <v>1675</v>
      </c>
      <c r="P13" s="201"/>
      <c r="Q13" s="201"/>
      <c r="R13" s="201"/>
      <c r="S13" s="201"/>
      <c r="T13" s="201"/>
    </row>
    <row r="14" spans="2:20" ht="13.5" customHeight="1" x14ac:dyDescent="0.45">
      <c r="B14" s="151" t="s">
        <v>158</v>
      </c>
      <c r="C14" s="138"/>
      <c r="D14" s="142"/>
      <c r="E14" s="185"/>
      <c r="F14" s="73"/>
      <c r="G14" s="76"/>
      <c r="H14" s="76"/>
      <c r="I14" s="209"/>
      <c r="J14" s="207"/>
      <c r="K14" s="208"/>
      <c r="L14" s="208"/>
      <c r="M14" s="143"/>
      <c r="N14" s="143"/>
      <c r="P14" s="201"/>
      <c r="Q14" s="201"/>
      <c r="R14" s="201"/>
      <c r="S14" s="201"/>
      <c r="T14" s="201"/>
    </row>
    <row r="15" spans="2:20" ht="13.5" customHeight="1" x14ac:dyDescent="0.45">
      <c r="B15" s="273" t="s">
        <v>20</v>
      </c>
      <c r="C15" s="138" t="str">
        <f>[1]Summary!$E60</f>
        <v>GBP</v>
      </c>
      <c r="D15" s="142">
        <v>650</v>
      </c>
      <c r="E15" s="185">
        <f>[1]Summary!$AK60</f>
        <v>50</v>
      </c>
      <c r="F15" s="73" t="str">
        <f>[1]Summary!$D60</f>
        <v>Realisation</v>
      </c>
      <c r="G15" s="76">
        <f>[1]Summary!$H60</f>
        <v>41244</v>
      </c>
      <c r="H15" s="76">
        <f>[1]Summary!$I60</f>
        <v>41974</v>
      </c>
      <c r="I15" s="209">
        <f>[1]Summary!$AC60</f>
        <v>3.182054659999995</v>
      </c>
      <c r="J15" s="207" t="str">
        <f>[1]Summary!$W60</f>
        <v>Invested</v>
      </c>
      <c r="K15" s="219">
        <v>0</v>
      </c>
      <c r="L15" s="219">
        <v>0</v>
      </c>
      <c r="M15" s="143">
        <v>48</v>
      </c>
      <c r="N15" s="143">
        <v>48</v>
      </c>
      <c r="O15" s="201"/>
      <c r="P15" s="201"/>
      <c r="Q15" s="201"/>
      <c r="R15" s="201"/>
      <c r="S15" s="201"/>
      <c r="T15" s="201"/>
    </row>
    <row r="16" spans="2:20" ht="13.5" customHeight="1" x14ac:dyDescent="0.45">
      <c r="B16" s="273" t="s">
        <v>21</v>
      </c>
      <c r="C16" s="138" t="str">
        <f>[1]Summary!$E61</f>
        <v>GBP</v>
      </c>
      <c r="D16" s="142">
        <v>945</v>
      </c>
      <c r="E16" s="185">
        <f>[1]Summary!$AK61</f>
        <v>50</v>
      </c>
      <c r="F16" s="73" t="str">
        <f>[1]Summary!$D61</f>
        <v>Realisation</v>
      </c>
      <c r="G16" s="76">
        <f>[1]Summary!$H61</f>
        <v>42036</v>
      </c>
      <c r="H16" s="76">
        <f>[1]Summary!$I61</f>
        <v>43132</v>
      </c>
      <c r="I16" s="209">
        <v>12</v>
      </c>
      <c r="J16" s="207" t="str">
        <f>[1]Summary!$W61</f>
        <v>Invested</v>
      </c>
      <c r="K16" s="219">
        <v>0</v>
      </c>
      <c r="L16" s="219">
        <v>0</v>
      </c>
      <c r="M16" s="143">
        <v>251</v>
      </c>
      <c r="N16" s="143">
        <v>251</v>
      </c>
      <c r="O16" s="201"/>
      <c r="P16" s="201"/>
      <c r="Q16" s="201"/>
      <c r="R16" s="201"/>
      <c r="S16" s="201"/>
      <c r="T16" s="201"/>
    </row>
    <row r="17" spans="2:20" ht="13.5" customHeight="1" x14ac:dyDescent="0.45">
      <c r="B17" s="273" t="s">
        <v>47</v>
      </c>
      <c r="C17" s="138" t="str">
        <f>[1]Summary!$E62</f>
        <v>GBP</v>
      </c>
      <c r="D17" s="142">
        <f>[1]Summary!$F62</f>
        <v>927</v>
      </c>
      <c r="E17" s="185">
        <f>[1]Summary!$AK62</f>
        <v>25</v>
      </c>
      <c r="F17" s="73" t="str">
        <f>[1]Summary!$D62</f>
        <v>Investing</v>
      </c>
      <c r="G17" s="76">
        <f>[1]Summary!$H62</f>
        <v>43709</v>
      </c>
      <c r="H17" s="76">
        <f>[1]Summary!$I62</f>
        <v>44805</v>
      </c>
      <c r="I17" s="209">
        <v>18</v>
      </c>
      <c r="J17" s="207" t="str">
        <f>[1]Summary!$W62</f>
        <v>Invested</v>
      </c>
      <c r="K17" s="255" t="s">
        <v>208</v>
      </c>
      <c r="L17" s="85">
        <f>[1]Summary!$Y62</f>
        <v>0.06</v>
      </c>
      <c r="M17" s="143">
        <v>1036</v>
      </c>
      <c r="N17" s="143">
        <v>737</v>
      </c>
      <c r="O17" s="201"/>
      <c r="P17" s="201"/>
      <c r="Q17" s="201"/>
      <c r="R17" s="201"/>
      <c r="S17" s="201"/>
      <c r="T17" s="201"/>
    </row>
    <row r="18" spans="2:20" ht="26.25" x14ac:dyDescent="0.45">
      <c r="B18" s="273" t="s">
        <v>110</v>
      </c>
      <c r="C18" s="138" t="str">
        <f>[1]Summary!$E63</f>
        <v>GBP</v>
      </c>
      <c r="D18" s="142">
        <v>555</v>
      </c>
      <c r="E18" s="185">
        <f>[1]Summary!$AK63</f>
        <v>25</v>
      </c>
      <c r="F18" s="73" t="str">
        <f>[1]Summary!$D63</f>
        <v>Fundraising / Investing</v>
      </c>
      <c r="G18" s="76">
        <f>[1]Summary!$H63</f>
        <v>44256</v>
      </c>
      <c r="H18" s="76" t="str">
        <f>[1]Summary!$I63</f>
        <v>TBC</v>
      </c>
      <c r="I18" s="209">
        <v>20</v>
      </c>
      <c r="J18" s="207" t="str">
        <f>[1]Summary!$W63</f>
        <v>Invested</v>
      </c>
      <c r="K18" s="255" t="s">
        <v>208</v>
      </c>
      <c r="L18" s="85">
        <f>[1]Summary!$Y63</f>
        <v>0.06</v>
      </c>
      <c r="M18" s="143">
        <v>623</v>
      </c>
      <c r="N18" s="143">
        <v>333</v>
      </c>
      <c r="O18" s="201"/>
      <c r="P18" s="201"/>
      <c r="Q18" s="201"/>
      <c r="R18" s="201"/>
      <c r="S18" s="201"/>
      <c r="T18" s="201"/>
    </row>
    <row r="19" spans="2:20" ht="13.5" customHeight="1" x14ac:dyDescent="0.45">
      <c r="B19" s="273" t="s">
        <v>33</v>
      </c>
      <c r="C19" s="138"/>
      <c r="D19" s="142"/>
      <c r="E19" s="185"/>
      <c r="F19" s="73"/>
      <c r="G19" s="76"/>
      <c r="H19" s="76"/>
      <c r="I19" s="209"/>
      <c r="J19" s="207"/>
      <c r="K19" s="206"/>
      <c r="L19" s="208"/>
      <c r="M19" s="143"/>
      <c r="N19" s="143"/>
      <c r="P19" s="201"/>
      <c r="Q19" s="201"/>
      <c r="R19" s="201"/>
      <c r="S19" s="201"/>
      <c r="T19" s="201"/>
    </row>
    <row r="20" spans="2:20" s="27" customFormat="1" ht="13.5" customHeight="1" x14ac:dyDescent="0.45">
      <c r="B20" s="95" t="s">
        <v>158</v>
      </c>
      <c r="C20" s="139"/>
      <c r="D20" s="144"/>
      <c r="E20" s="186"/>
      <c r="F20" s="96"/>
      <c r="G20" s="96"/>
      <c r="H20" s="96"/>
      <c r="I20" s="212"/>
      <c r="J20" s="217"/>
      <c r="K20" s="217"/>
      <c r="L20" s="217"/>
      <c r="M20" s="145">
        <f>SUM(M15:M19)</f>
        <v>1958</v>
      </c>
      <c r="N20" s="145">
        <f>SUM(N15:N19)</f>
        <v>1369</v>
      </c>
      <c r="P20" s="201"/>
      <c r="Q20" s="201"/>
      <c r="R20" s="201"/>
      <c r="S20" s="201"/>
      <c r="T20" s="201"/>
    </row>
    <row r="21" spans="2:20" ht="13.5" customHeight="1" x14ac:dyDescent="0.45">
      <c r="B21" s="151" t="s">
        <v>173</v>
      </c>
      <c r="C21" s="138"/>
      <c r="D21" s="142"/>
      <c r="E21" s="185"/>
      <c r="F21" s="73"/>
      <c r="G21" s="76"/>
      <c r="H21" s="76"/>
      <c r="I21" s="209"/>
      <c r="J21" s="207"/>
      <c r="K21" s="208"/>
      <c r="L21" s="208"/>
      <c r="M21" s="143"/>
      <c r="N21" s="143"/>
      <c r="P21" s="201"/>
      <c r="Q21" s="201"/>
      <c r="R21" s="201"/>
      <c r="S21" s="201"/>
      <c r="T21" s="201"/>
    </row>
    <row r="22" spans="2:20" x14ac:dyDescent="0.45">
      <c r="B22" s="273" t="s">
        <v>197</v>
      </c>
      <c r="C22" s="138" t="str">
        <f>[1]Summary!$E67</f>
        <v>GBP</v>
      </c>
      <c r="D22" s="142">
        <f>[1]Summary!$F67</f>
        <v>214</v>
      </c>
      <c r="E22" s="185">
        <f>[1]Summary!$AK67</f>
        <v>12.5</v>
      </c>
      <c r="F22" s="73" t="str">
        <f>[1]Summary!$D67</f>
        <v>Realisation</v>
      </c>
      <c r="G22" s="76">
        <f>[1]Summary!$H67</f>
        <v>42004</v>
      </c>
      <c r="H22" s="76">
        <f>[1]Summary!$I67</f>
        <v>43830</v>
      </c>
      <c r="I22" s="209">
        <v>11</v>
      </c>
      <c r="J22" s="207" t="s">
        <v>25</v>
      </c>
      <c r="K22" s="219">
        <v>0</v>
      </c>
      <c r="L22" s="219">
        <v>0</v>
      </c>
      <c r="M22" s="332">
        <v>709</v>
      </c>
      <c r="N22" s="332">
        <v>380</v>
      </c>
      <c r="P22" s="201"/>
      <c r="Q22" s="201"/>
      <c r="R22" s="201"/>
      <c r="S22" s="201"/>
      <c r="T22" s="201"/>
    </row>
    <row r="23" spans="2:20" ht="16.5" customHeight="1" x14ac:dyDescent="0.45">
      <c r="B23" s="273" t="s">
        <v>196</v>
      </c>
      <c r="C23" s="138" t="str">
        <f>[1]Summary!$E68</f>
        <v>GBP</v>
      </c>
      <c r="D23" s="142">
        <f>[1]Summary!$F68</f>
        <v>107</v>
      </c>
      <c r="E23" s="185">
        <f>[1]Summary!$AK68</f>
        <v>6.25</v>
      </c>
      <c r="F23" s="73" t="str">
        <f>[1]Summary!$D68</f>
        <v>Investing</v>
      </c>
      <c r="G23" s="76">
        <f>[1]Summary!$H68</f>
        <v>43830</v>
      </c>
      <c r="H23" s="76">
        <f>[1]Summary!$I68</f>
        <v>44926</v>
      </c>
      <c r="I23" s="209">
        <v>0</v>
      </c>
      <c r="J23" s="207" t="str">
        <f>[1]Summary!$W68</f>
        <v>Invested</v>
      </c>
      <c r="K23" s="219">
        <v>0</v>
      </c>
      <c r="L23" s="219">
        <v>0</v>
      </c>
      <c r="M23" s="336"/>
      <c r="N23" s="336"/>
      <c r="P23" s="201"/>
      <c r="Q23" s="201"/>
      <c r="R23" s="201"/>
      <c r="S23" s="201"/>
      <c r="T23" s="201"/>
    </row>
    <row r="24" spans="2:20" s="27" customFormat="1" ht="13.5" customHeight="1" x14ac:dyDescent="0.45">
      <c r="B24" s="95" t="s">
        <v>173</v>
      </c>
      <c r="C24" s="139"/>
      <c r="D24" s="144"/>
      <c r="E24" s="186"/>
      <c r="F24" s="96"/>
      <c r="G24" s="96"/>
      <c r="H24" s="96"/>
      <c r="I24" s="212"/>
      <c r="J24" s="217"/>
      <c r="K24" s="217"/>
      <c r="L24" s="217"/>
      <c r="M24" s="145">
        <f>M22+M23</f>
        <v>709</v>
      </c>
      <c r="N24" s="145">
        <f>N22+N23</f>
        <v>380</v>
      </c>
      <c r="P24" s="201"/>
      <c r="Q24" s="201"/>
      <c r="R24" s="201"/>
      <c r="S24" s="201"/>
      <c r="T24" s="201"/>
    </row>
    <row r="25" spans="2:20" ht="13.5" customHeight="1" x14ac:dyDescent="0.45">
      <c r="B25" s="151" t="s">
        <v>176</v>
      </c>
      <c r="C25" s="138"/>
      <c r="D25" s="142"/>
      <c r="E25" s="185"/>
      <c r="F25" s="73"/>
      <c r="G25" s="76"/>
      <c r="H25" s="76"/>
      <c r="I25" s="209"/>
      <c r="J25" s="207"/>
      <c r="K25" s="208"/>
      <c r="L25" s="208"/>
      <c r="M25" s="143"/>
      <c r="N25" s="143"/>
      <c r="P25" s="201"/>
      <c r="Q25" s="201"/>
      <c r="R25" s="201"/>
      <c r="S25" s="201"/>
      <c r="T25" s="201"/>
    </row>
    <row r="26" spans="2:20" ht="13.5" customHeight="1" x14ac:dyDescent="0.45">
      <c r="B26" s="273" t="s">
        <v>36</v>
      </c>
      <c r="C26" s="138" t="str">
        <f>[1]Summary!$E$72</f>
        <v>EUR</v>
      </c>
      <c r="D26" s="142">
        <f>[1]Summary!$F$72</f>
        <v>1100</v>
      </c>
      <c r="E26" s="185">
        <f>[1]Summary!$AK$72</f>
        <v>100</v>
      </c>
      <c r="F26" s="73" t="str">
        <f>[1]Summary!$D$72</f>
        <v>Investing</v>
      </c>
      <c r="G26" s="76">
        <f>[1]Summary!$H$72</f>
        <v>43739</v>
      </c>
      <c r="H26" s="76">
        <f>[1]Summary!$I$72</f>
        <v>45901</v>
      </c>
      <c r="I26" s="209">
        <v>58</v>
      </c>
      <c r="J26" s="207" t="str">
        <f>[1]Summary!$W$72</f>
        <v>Committed</v>
      </c>
      <c r="K26" s="85">
        <f>[1]Summary!$X$72</f>
        <v>0.2</v>
      </c>
      <c r="L26" s="85" t="str">
        <f>[1]Summary!$Y$72</f>
        <v>8% / 20%</v>
      </c>
      <c r="M26" s="143">
        <v>1244</v>
      </c>
      <c r="N26" s="143">
        <v>1244</v>
      </c>
      <c r="P26" s="201"/>
      <c r="Q26" s="201"/>
      <c r="R26" s="201"/>
      <c r="S26" s="201"/>
      <c r="T26" s="201"/>
    </row>
    <row r="27" spans="2:20" ht="25.5" customHeight="1" x14ac:dyDescent="0.45">
      <c r="B27" s="273" t="s">
        <v>337</v>
      </c>
      <c r="C27" s="138" t="s">
        <v>9</v>
      </c>
      <c r="D27" s="245">
        <v>398</v>
      </c>
      <c r="E27" s="246">
        <v>44</v>
      </c>
      <c r="F27" s="73" t="s">
        <v>248</v>
      </c>
      <c r="G27" s="248" t="s">
        <v>249</v>
      </c>
      <c r="H27" s="76" t="s">
        <v>227</v>
      </c>
      <c r="I27" s="247">
        <v>0</v>
      </c>
      <c r="J27" s="207" t="s">
        <v>18</v>
      </c>
      <c r="K27" s="85">
        <v>0.2</v>
      </c>
      <c r="L27" s="85" t="s">
        <v>250</v>
      </c>
      <c r="M27" s="143">
        <v>406</v>
      </c>
      <c r="N27" s="143">
        <v>406</v>
      </c>
      <c r="P27" s="201"/>
      <c r="Q27" s="201"/>
      <c r="R27" s="201"/>
      <c r="S27" s="201"/>
      <c r="T27" s="201"/>
    </row>
    <row r="28" spans="2:20" s="27" customFormat="1" ht="13.5" customHeight="1" x14ac:dyDescent="0.45">
      <c r="B28" s="95" t="s">
        <v>176</v>
      </c>
      <c r="C28" s="139"/>
      <c r="D28" s="144"/>
      <c r="E28" s="186"/>
      <c r="F28" s="96"/>
      <c r="G28" s="96"/>
      <c r="H28" s="96"/>
      <c r="I28" s="212"/>
      <c r="J28" s="217"/>
      <c r="K28" s="96"/>
      <c r="L28" s="217"/>
      <c r="M28" s="145">
        <f>SUM(M26:M27)</f>
        <v>1650</v>
      </c>
      <c r="N28" s="145">
        <f>SUM(N26:N27)</f>
        <v>1650</v>
      </c>
      <c r="P28" s="201"/>
      <c r="Q28" s="201"/>
      <c r="R28" s="201"/>
      <c r="S28" s="201"/>
      <c r="T28" s="201"/>
    </row>
    <row r="29" spans="2:20" ht="13.5" customHeight="1" x14ac:dyDescent="0.45">
      <c r="B29" s="151" t="s">
        <v>177</v>
      </c>
      <c r="C29" s="138"/>
      <c r="D29" s="142"/>
      <c r="E29" s="185"/>
      <c r="F29" s="73"/>
      <c r="G29" s="76"/>
      <c r="H29" s="76"/>
      <c r="I29" s="209"/>
      <c r="J29" s="207"/>
      <c r="K29" s="85"/>
      <c r="L29" s="208"/>
      <c r="M29" s="143"/>
      <c r="N29" s="143"/>
      <c r="P29" s="201"/>
      <c r="Q29" s="201"/>
      <c r="R29" s="201"/>
      <c r="S29" s="201"/>
      <c r="T29" s="201"/>
    </row>
    <row r="30" spans="2:20" ht="13.5" customHeight="1" x14ac:dyDescent="0.45">
      <c r="B30" s="273" t="s">
        <v>36</v>
      </c>
      <c r="C30" s="138" t="str">
        <f>[1]Summary!$E$76</f>
        <v>EUR</v>
      </c>
      <c r="D30" s="142">
        <f>[1]Summary!$F$76</f>
        <v>1269</v>
      </c>
      <c r="E30" s="185">
        <f>[1]Summary!$AK$76</f>
        <v>200</v>
      </c>
      <c r="F30" s="73" t="str">
        <f>[1]Summary!$D$76</f>
        <v>Investing</v>
      </c>
      <c r="G30" s="76">
        <f>[1]Summary!$H$76</f>
        <v>43921</v>
      </c>
      <c r="H30" s="76">
        <f>[1]Summary!$I$76</f>
        <v>46440</v>
      </c>
      <c r="I30" s="209">
        <v>100</v>
      </c>
      <c r="J30" s="207" t="str">
        <f>[1]Summary!$W$76</f>
        <v>Committed</v>
      </c>
      <c r="K30" s="85" t="str">
        <f>[1]Summary!$X$76</f>
        <v>20% of 15%</v>
      </c>
      <c r="L30" s="85">
        <f>[1]Summary!$Y$76</f>
        <v>7.0000000000000007E-2</v>
      </c>
      <c r="M30" s="143">
        <v>1244</v>
      </c>
      <c r="N30" s="143">
        <v>1244</v>
      </c>
      <c r="P30" s="201"/>
      <c r="Q30" s="201"/>
      <c r="R30" s="201"/>
      <c r="S30" s="201"/>
      <c r="T30" s="201"/>
    </row>
    <row r="31" spans="2:20" s="27" customFormat="1" ht="13.5" customHeight="1" x14ac:dyDescent="0.45">
      <c r="B31" s="95" t="s">
        <v>177</v>
      </c>
      <c r="C31" s="139"/>
      <c r="D31" s="144"/>
      <c r="E31" s="186"/>
      <c r="F31" s="96"/>
      <c r="G31" s="96"/>
      <c r="H31" s="96"/>
      <c r="I31" s="212"/>
      <c r="J31" s="217"/>
      <c r="K31" s="217"/>
      <c r="L31" s="217"/>
      <c r="M31" s="145">
        <f>M30</f>
        <v>1244</v>
      </c>
      <c r="N31" s="145">
        <f>N30</f>
        <v>1244</v>
      </c>
      <c r="P31" s="201"/>
      <c r="Q31" s="201"/>
      <c r="R31" s="201"/>
      <c r="S31" s="201"/>
      <c r="T31" s="201"/>
    </row>
    <row r="32" spans="2:20" ht="13.5" customHeight="1" x14ac:dyDescent="0.45">
      <c r="B32" s="151" t="s">
        <v>94</v>
      </c>
      <c r="C32" s="138"/>
      <c r="D32" s="142"/>
      <c r="E32" s="185"/>
      <c r="F32" s="73"/>
      <c r="G32" s="76"/>
      <c r="H32" s="76"/>
      <c r="I32" s="209">
        <v>71</v>
      </c>
      <c r="J32" s="207"/>
      <c r="K32" s="85"/>
      <c r="L32" s="85"/>
      <c r="M32" s="143" t="s">
        <v>10</v>
      </c>
      <c r="N32" s="143" t="s">
        <v>10</v>
      </c>
      <c r="P32" s="201"/>
      <c r="Q32" s="201"/>
      <c r="R32" s="201"/>
      <c r="S32" s="201"/>
      <c r="T32" s="201"/>
    </row>
    <row r="33" spans="2:40" ht="13.5" customHeight="1" x14ac:dyDescent="0.45">
      <c r="B33" s="91" t="s">
        <v>102</v>
      </c>
      <c r="C33" s="70"/>
      <c r="D33" s="92"/>
      <c r="E33" s="193"/>
      <c r="F33" s="93"/>
      <c r="G33" s="93"/>
      <c r="H33" s="93"/>
      <c r="I33" s="215">
        <f>SUM(I6:I32)</f>
        <v>299.81466339999997</v>
      </c>
      <c r="J33" s="218"/>
      <c r="K33" s="93"/>
      <c r="L33" s="93"/>
      <c r="M33" s="149">
        <f>M13+M20+M24+M28+M31</f>
        <v>7402</v>
      </c>
      <c r="N33" s="149">
        <f>N13+N20+N24+N28+N31</f>
        <v>6318</v>
      </c>
      <c r="P33" s="201"/>
      <c r="Q33" s="201"/>
      <c r="R33" s="201"/>
      <c r="S33" s="201"/>
      <c r="T33" s="201"/>
    </row>
    <row r="34" spans="2:40" x14ac:dyDescent="0.45">
      <c r="B34" s="136"/>
      <c r="C34" s="138"/>
      <c r="D34" s="142"/>
      <c r="E34" s="143"/>
      <c r="F34" s="73"/>
      <c r="G34" s="76"/>
      <c r="H34" s="76"/>
      <c r="I34" s="143"/>
      <c r="J34" s="73"/>
      <c r="K34" s="85"/>
      <c r="L34" s="85"/>
      <c r="M34" s="143"/>
      <c r="N34" s="143"/>
      <c r="R34" s="201"/>
      <c r="S34" s="201"/>
      <c r="T34" s="201"/>
    </row>
    <row r="35" spans="2:40" x14ac:dyDescent="0.45">
      <c r="B35" s="150"/>
      <c r="C35" s="138"/>
      <c r="D35" s="142"/>
      <c r="E35" s="143"/>
      <c r="F35" s="73"/>
      <c r="G35" s="76"/>
      <c r="H35" s="76"/>
      <c r="I35" s="143"/>
      <c r="J35" s="73"/>
      <c r="K35" s="73"/>
      <c r="L35" s="73"/>
      <c r="M35" s="143"/>
      <c r="N35" s="143"/>
      <c r="R35" s="201"/>
      <c r="S35" s="201"/>
    </row>
    <row r="36" spans="2:40" x14ac:dyDescent="0.45">
      <c r="B36" s="136"/>
      <c r="C36" s="138"/>
      <c r="D36" s="142"/>
      <c r="E36" s="143"/>
      <c r="F36" s="73"/>
      <c r="G36" s="76"/>
      <c r="H36" s="76"/>
      <c r="I36" s="143"/>
      <c r="J36" s="73"/>
      <c r="K36" s="85"/>
      <c r="L36" s="85"/>
      <c r="M36" s="143"/>
      <c r="N36" s="143"/>
      <c r="R36" s="201"/>
      <c r="S36" s="201"/>
      <c r="T36" s="179"/>
      <c r="U36" s="179"/>
      <c r="AB36" s="337" t="s">
        <v>141</v>
      </c>
      <c r="AC36" s="337"/>
      <c r="AD36" s="337"/>
      <c r="AE36" s="337"/>
      <c r="AF36" s="337"/>
      <c r="AG36" s="337"/>
      <c r="AH36" s="337"/>
      <c r="AI36" s="337"/>
      <c r="AJ36" s="337"/>
      <c r="AK36" s="337"/>
      <c r="AL36" s="337"/>
      <c r="AM36" s="337"/>
      <c r="AN36" s="337"/>
    </row>
    <row r="37" spans="2:40" x14ac:dyDescent="0.45">
      <c r="B37" s="150"/>
      <c r="C37" s="138"/>
      <c r="D37" s="142"/>
      <c r="E37" s="143"/>
      <c r="F37" s="181"/>
      <c r="G37" s="76"/>
      <c r="H37" s="76"/>
      <c r="I37" s="143"/>
      <c r="J37" s="73"/>
      <c r="K37" s="73"/>
      <c r="L37" s="73"/>
      <c r="M37" s="143"/>
      <c r="N37" s="143"/>
      <c r="P37" s="151"/>
      <c r="AB37" s="337"/>
      <c r="AC37" s="337"/>
      <c r="AD37" s="337"/>
      <c r="AE37" s="337"/>
      <c r="AF37" s="337"/>
      <c r="AG37" s="337"/>
      <c r="AH37" s="337"/>
      <c r="AI37" s="337"/>
      <c r="AJ37" s="337"/>
      <c r="AK37" s="337"/>
      <c r="AL37" s="337"/>
      <c r="AM37" s="337"/>
      <c r="AN37" s="337"/>
    </row>
    <row r="38" spans="2:40" x14ac:dyDescent="0.45">
      <c r="B38" s="136"/>
      <c r="C38" s="138"/>
      <c r="D38" s="142"/>
      <c r="E38" s="143"/>
      <c r="F38" s="73"/>
      <c r="G38" s="76"/>
      <c r="H38" s="76"/>
      <c r="I38" s="143"/>
      <c r="J38" s="73"/>
      <c r="K38" s="85"/>
      <c r="L38" s="85"/>
      <c r="M38" s="143"/>
      <c r="N38" s="143"/>
      <c r="P38" s="136"/>
      <c r="T38" s="180"/>
      <c r="AB38" s="337"/>
      <c r="AC38" s="337"/>
      <c r="AD38" s="337"/>
      <c r="AE38" s="337"/>
      <c r="AF38" s="337"/>
      <c r="AG38" s="337"/>
      <c r="AH38" s="337"/>
      <c r="AI38" s="337"/>
      <c r="AJ38" s="337"/>
      <c r="AK38" s="337"/>
      <c r="AL38" s="337"/>
      <c r="AM38" s="337"/>
      <c r="AN38" s="337"/>
    </row>
    <row r="39" spans="2:40" x14ac:dyDescent="0.45">
      <c r="B39" s="183" t="s">
        <v>217</v>
      </c>
      <c r="C39" s="138"/>
      <c r="D39" s="142"/>
      <c r="E39" s="143"/>
      <c r="F39" s="73"/>
      <c r="G39" s="76"/>
      <c r="H39" s="76"/>
      <c r="I39" s="143"/>
      <c r="J39" s="73"/>
      <c r="K39" s="73"/>
      <c r="L39" s="73"/>
      <c r="M39" s="143"/>
      <c r="N39" s="143"/>
      <c r="P39" s="136"/>
      <c r="T39" s="180"/>
      <c r="AB39" s="337"/>
      <c r="AC39" s="337"/>
      <c r="AD39" s="337"/>
      <c r="AE39" s="337"/>
      <c r="AF39" s="337"/>
      <c r="AG39" s="337"/>
      <c r="AH39" s="337"/>
      <c r="AI39" s="337"/>
      <c r="AJ39" s="337"/>
      <c r="AK39" s="337"/>
      <c r="AL39" s="337"/>
      <c r="AM39" s="337"/>
      <c r="AN39" s="337"/>
    </row>
    <row r="40" spans="2:40" x14ac:dyDescent="0.3">
      <c r="B40" s="222" t="s">
        <v>338</v>
      </c>
      <c r="C40" s="138"/>
      <c r="D40" s="142"/>
      <c r="E40" s="143"/>
      <c r="F40" s="73"/>
      <c r="G40" s="76"/>
      <c r="H40" s="76"/>
      <c r="I40" s="143"/>
      <c r="J40" s="73"/>
      <c r="K40" s="85"/>
      <c r="L40" s="85"/>
      <c r="M40" s="143"/>
      <c r="N40" s="143"/>
    </row>
    <row r="41" spans="2:40" x14ac:dyDescent="0.45">
      <c r="B41" s="183" t="s">
        <v>344</v>
      </c>
      <c r="C41" s="138"/>
      <c r="D41" s="142"/>
      <c r="E41" s="143"/>
      <c r="F41" s="73"/>
      <c r="G41" s="76"/>
      <c r="H41" s="76"/>
      <c r="I41" s="143"/>
      <c r="J41" s="73"/>
      <c r="K41" s="73"/>
      <c r="L41" s="73"/>
      <c r="M41" s="143"/>
      <c r="N41" s="143"/>
    </row>
    <row r="42" spans="2:40" x14ac:dyDescent="0.45">
      <c r="B42" s="136"/>
      <c r="C42" s="138"/>
      <c r="D42" s="142"/>
      <c r="E42" s="143"/>
      <c r="F42" s="73"/>
      <c r="G42" s="76"/>
      <c r="H42" s="76"/>
      <c r="I42" s="143"/>
      <c r="J42" s="73"/>
      <c r="K42" s="85"/>
      <c r="L42" s="85"/>
      <c r="M42" s="143"/>
      <c r="N42" s="143"/>
    </row>
    <row r="48" spans="2:40" x14ac:dyDescent="0.45">
      <c r="M48" s="71"/>
    </row>
  </sheetData>
  <mergeCells count="8">
    <mergeCell ref="M22:M23"/>
    <mergeCell ref="N22:N23"/>
    <mergeCell ref="AB36:AN39"/>
    <mergeCell ref="B3:B4"/>
    <mergeCell ref="D3:E3"/>
    <mergeCell ref="G3:H3"/>
    <mergeCell ref="K3:L3"/>
    <mergeCell ref="M3:N3"/>
  </mergeCells>
  <printOptions horizontalCentered="1" verticalCentered="1"/>
  <pageMargins left="0.23622047244094491" right="0.23622047244094491"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CD00-22E6-413B-9CA4-E752DEBEC1D3}">
  <sheetPr>
    <pageSetUpPr fitToPage="1"/>
  </sheetPr>
  <dimension ref="A1:AG79"/>
  <sheetViews>
    <sheetView showGridLines="0" zoomScaleNormal="100" zoomScaleSheetLayoutView="100" workbookViewId="0">
      <selection activeCell="K27" sqref="B4:K27"/>
    </sheetView>
  </sheetViews>
  <sheetFormatPr defaultColWidth="8.73046875" defaultRowHeight="13.15" x14ac:dyDescent="0.45"/>
  <cols>
    <col min="1" max="1" width="2" style="1" customWidth="1"/>
    <col min="2" max="2" width="35.59765625" style="1" customWidth="1"/>
    <col min="3" max="3" width="10.1328125" style="2" customWidth="1"/>
    <col min="4" max="7" width="10.1328125" style="1" customWidth="1"/>
    <col min="8" max="8" width="14.06640625" style="1" bestFit="1" customWidth="1"/>
    <col min="9" max="9" width="12.265625" style="1" customWidth="1"/>
    <col min="10" max="11" width="10.1328125" style="1" customWidth="1"/>
    <col min="12" max="12" width="8.73046875" style="65" customWidth="1"/>
    <col min="13" max="13" width="9" style="65" customWidth="1"/>
    <col min="14" max="16" width="8.73046875" style="1"/>
    <col min="17" max="17" width="35.59765625" style="1" customWidth="1"/>
    <col min="18" max="29" width="10.1328125" style="1" customWidth="1"/>
    <col min="30" max="32" width="8.73046875" style="1"/>
    <col min="33" max="33" width="26" style="1" customWidth="1"/>
    <col min="34" max="45" width="9.73046875" style="1" customWidth="1"/>
    <col min="46" max="16384" width="8.73046875" style="1"/>
  </cols>
  <sheetData>
    <row r="1" spans="2:31" ht="6.95" customHeight="1" x14ac:dyDescent="0.45"/>
    <row r="2" spans="2:31" ht="20.100000000000001" customHeight="1" x14ac:dyDescent="0.45">
      <c r="B2" s="48" t="s">
        <v>103</v>
      </c>
      <c r="J2" s="2"/>
      <c r="Q2" s="48"/>
      <c r="R2" s="2"/>
      <c r="Z2" s="2"/>
      <c r="AB2" s="65"/>
      <c r="AC2" s="65"/>
    </row>
    <row r="3" spans="2:31" ht="21.75" customHeight="1" thickBot="1" x14ac:dyDescent="0.5">
      <c r="G3" s="2"/>
      <c r="L3" s="1"/>
      <c r="M3" s="1"/>
    </row>
    <row r="4" spans="2:31" ht="26.1" customHeight="1" thickBot="1" x14ac:dyDescent="0.75">
      <c r="B4" s="326"/>
      <c r="C4" s="137"/>
      <c r="D4" s="256"/>
      <c r="E4" s="327" t="s">
        <v>260</v>
      </c>
      <c r="F4" s="327"/>
      <c r="G4" s="268"/>
      <c r="H4" s="381" t="s">
        <v>261</v>
      </c>
      <c r="I4" s="267"/>
      <c r="J4" s="325" t="s">
        <v>345</v>
      </c>
      <c r="K4" s="325"/>
      <c r="L4" s="1"/>
      <c r="M4" s="1"/>
      <c r="Q4" s="326"/>
      <c r="R4" s="137"/>
      <c r="S4" s="327" t="s">
        <v>259</v>
      </c>
      <c r="T4" s="327"/>
      <c r="U4" s="265"/>
      <c r="V4" s="327" t="s">
        <v>260</v>
      </c>
      <c r="W4" s="327"/>
      <c r="X4" s="266"/>
      <c r="Y4" s="327" t="s">
        <v>261</v>
      </c>
      <c r="Z4" s="327"/>
      <c r="AA4" s="265"/>
      <c r="AB4" s="325" t="s">
        <v>271</v>
      </c>
      <c r="AC4" s="325"/>
    </row>
    <row r="5" spans="2:31" ht="28.5" customHeight="1" thickBot="1" x14ac:dyDescent="0.45">
      <c r="B5" s="326"/>
      <c r="C5" s="223" t="s">
        <v>216</v>
      </c>
      <c r="D5" s="224" t="s">
        <v>273</v>
      </c>
      <c r="E5" s="251" t="s">
        <v>4</v>
      </c>
      <c r="F5" s="251" t="s">
        <v>5</v>
      </c>
      <c r="G5" s="225" t="s">
        <v>218</v>
      </c>
      <c r="H5" s="251" t="s">
        <v>1</v>
      </c>
      <c r="I5" s="251" t="s">
        <v>2</v>
      </c>
      <c r="J5" s="226" t="s">
        <v>200</v>
      </c>
      <c r="K5" s="226" t="s">
        <v>117</v>
      </c>
      <c r="L5" s="1"/>
      <c r="M5" s="1"/>
      <c r="Q5" s="326"/>
      <c r="R5" s="223" t="s">
        <v>216</v>
      </c>
      <c r="S5" s="225" t="s">
        <v>210</v>
      </c>
      <c r="T5" s="225" t="s">
        <v>211</v>
      </c>
      <c r="U5" s="251" t="s">
        <v>273</v>
      </c>
      <c r="V5" s="225" t="s">
        <v>4</v>
      </c>
      <c r="W5" s="225" t="s">
        <v>5</v>
      </c>
      <c r="X5" s="225" t="s">
        <v>209</v>
      </c>
      <c r="Y5" s="225" t="s">
        <v>212</v>
      </c>
      <c r="Z5" s="225" t="s">
        <v>1</v>
      </c>
      <c r="AA5" s="251" t="s">
        <v>2</v>
      </c>
      <c r="AB5" s="226" t="s">
        <v>200</v>
      </c>
      <c r="AC5" s="226" t="s">
        <v>117</v>
      </c>
    </row>
    <row r="6" spans="2:31" ht="13.5" customHeight="1" x14ac:dyDescent="0.45">
      <c r="B6" s="87" t="s">
        <v>179</v>
      </c>
      <c r="C6" s="153"/>
      <c r="D6" s="79"/>
      <c r="E6" s="79"/>
      <c r="F6" s="79"/>
      <c r="G6" s="79"/>
      <c r="H6" s="79"/>
      <c r="I6" s="79"/>
      <c r="J6" s="78"/>
      <c r="K6" s="78"/>
      <c r="L6" s="1"/>
      <c r="M6" s="1"/>
      <c r="Q6" s="87" t="s">
        <v>165</v>
      </c>
      <c r="R6" s="154"/>
      <c r="S6" s="154"/>
      <c r="T6" s="154"/>
      <c r="U6" s="79"/>
      <c r="V6" s="79"/>
      <c r="W6" s="79"/>
      <c r="X6" s="216"/>
      <c r="Y6" s="79"/>
      <c r="Z6" s="79"/>
      <c r="AA6" s="79"/>
      <c r="AB6" s="78"/>
      <c r="AC6" s="78"/>
    </row>
    <row r="7" spans="2:31" ht="13.5" customHeight="1" x14ac:dyDescent="0.45">
      <c r="B7" s="136" t="s">
        <v>61</v>
      </c>
      <c r="C7" s="73" t="s">
        <v>9</v>
      </c>
      <c r="D7" s="73" t="s">
        <v>22</v>
      </c>
      <c r="E7" s="76">
        <v>38838</v>
      </c>
      <c r="F7" s="73" t="s">
        <v>12</v>
      </c>
      <c r="G7" s="73" t="s">
        <v>10</v>
      </c>
      <c r="H7" s="73" t="s">
        <v>32</v>
      </c>
      <c r="I7" s="178">
        <v>0</v>
      </c>
      <c r="J7" s="75">
        <v>115</v>
      </c>
      <c r="K7" s="75">
        <v>115</v>
      </c>
      <c r="L7" s="1"/>
      <c r="M7" s="71"/>
      <c r="N7" s="71"/>
      <c r="Q7" s="136" t="s">
        <v>71</v>
      </c>
      <c r="R7" s="73" t="s">
        <v>19</v>
      </c>
      <c r="S7" s="74">
        <v>316.99659043656499</v>
      </c>
      <c r="T7" s="74">
        <v>38.64</v>
      </c>
      <c r="U7" s="73" t="s">
        <v>22</v>
      </c>
      <c r="V7" s="76">
        <v>41702</v>
      </c>
      <c r="W7" s="76">
        <v>46315</v>
      </c>
      <c r="X7" s="237">
        <v>9</v>
      </c>
      <c r="Y7" s="77">
        <v>5.0000000000000001E-3</v>
      </c>
      <c r="Z7" s="73" t="s">
        <v>25</v>
      </c>
      <c r="AA7" s="178">
        <v>0</v>
      </c>
      <c r="AB7" s="75">
        <v>317</v>
      </c>
      <c r="AC7" s="75">
        <v>317</v>
      </c>
      <c r="AE7" s="71"/>
    </row>
    <row r="8" spans="2:31" ht="13.5" customHeight="1" x14ac:dyDescent="0.45">
      <c r="B8" s="136" t="s">
        <v>194</v>
      </c>
      <c r="C8" s="2" t="s">
        <v>9</v>
      </c>
      <c r="D8" s="73" t="s">
        <v>11</v>
      </c>
      <c r="E8" s="76">
        <v>40391</v>
      </c>
      <c r="F8" s="76">
        <v>41122</v>
      </c>
      <c r="G8" s="74">
        <v>29</v>
      </c>
      <c r="H8" s="73" t="s">
        <v>32</v>
      </c>
      <c r="J8" s="276">
        <v>0</v>
      </c>
      <c r="K8" s="276">
        <v>0</v>
      </c>
      <c r="L8" s="1"/>
      <c r="M8" s="71"/>
      <c r="N8" s="71"/>
      <c r="Q8" s="136" t="s">
        <v>72</v>
      </c>
      <c r="R8" s="73" t="s">
        <v>19</v>
      </c>
      <c r="S8" s="74">
        <v>370.44034545212196</v>
      </c>
      <c r="T8" s="74">
        <v>27.08</v>
      </c>
      <c r="U8" s="73" t="s">
        <v>22</v>
      </c>
      <c r="V8" s="76">
        <v>41878</v>
      </c>
      <c r="W8" s="76">
        <v>44942</v>
      </c>
      <c r="X8" s="237">
        <v>7</v>
      </c>
      <c r="Y8" s="77">
        <v>5.0000000000000001E-3</v>
      </c>
      <c r="Z8" s="73" t="s">
        <v>25</v>
      </c>
      <c r="AA8" s="178">
        <v>0</v>
      </c>
      <c r="AB8" s="75">
        <v>370</v>
      </c>
      <c r="AC8" s="75">
        <v>370</v>
      </c>
      <c r="AE8" s="71"/>
    </row>
    <row r="9" spans="2:31" ht="13.5" customHeight="1" x14ac:dyDescent="0.45">
      <c r="B9" s="136" t="s">
        <v>62</v>
      </c>
      <c r="C9" s="73" t="s">
        <v>9</v>
      </c>
      <c r="D9" s="73" t="s">
        <v>63</v>
      </c>
      <c r="E9" s="76">
        <v>41760</v>
      </c>
      <c r="F9" s="73" t="s">
        <v>12</v>
      </c>
      <c r="G9" s="73" t="s">
        <v>10</v>
      </c>
      <c r="H9" s="73" t="s">
        <v>32</v>
      </c>
      <c r="I9" s="178">
        <v>0</v>
      </c>
      <c r="J9" s="75">
        <v>37</v>
      </c>
      <c r="K9" s="75">
        <v>37</v>
      </c>
      <c r="L9" s="1"/>
      <c r="M9" s="71"/>
      <c r="N9" s="71"/>
      <c r="Q9" s="136" t="s">
        <v>73</v>
      </c>
      <c r="R9" s="73" t="s">
        <v>19</v>
      </c>
      <c r="S9" s="74">
        <v>376.9853246449934</v>
      </c>
      <c r="T9" s="74">
        <v>22</v>
      </c>
      <c r="U9" s="73" t="s">
        <v>22</v>
      </c>
      <c r="V9" s="76">
        <v>41996</v>
      </c>
      <c r="W9" s="76">
        <v>45041</v>
      </c>
      <c r="X9" s="237">
        <v>7</v>
      </c>
      <c r="Y9" s="77">
        <v>5.0000000000000001E-3</v>
      </c>
      <c r="Z9" s="73" t="s">
        <v>25</v>
      </c>
      <c r="AA9" s="178">
        <v>0</v>
      </c>
      <c r="AB9" s="75">
        <v>377</v>
      </c>
      <c r="AC9" s="75">
        <v>377</v>
      </c>
      <c r="AE9" s="71"/>
    </row>
    <row r="10" spans="2:31" ht="13.5" customHeight="1" x14ac:dyDescent="0.45">
      <c r="B10" s="136" t="s">
        <v>64</v>
      </c>
      <c r="C10" s="73" t="s">
        <v>19</v>
      </c>
      <c r="D10" s="73" t="s">
        <v>63</v>
      </c>
      <c r="E10" s="76">
        <v>42856</v>
      </c>
      <c r="F10" s="73" t="s">
        <v>12</v>
      </c>
      <c r="G10" s="73">
        <v>1</v>
      </c>
      <c r="H10" s="73" t="s">
        <v>32</v>
      </c>
      <c r="I10" s="178">
        <v>0</v>
      </c>
      <c r="J10" s="75">
        <v>471</v>
      </c>
      <c r="K10" s="75">
        <v>471</v>
      </c>
      <c r="L10" s="1"/>
      <c r="M10" s="71"/>
      <c r="N10" s="71"/>
      <c r="Q10" s="136" t="s">
        <v>74</v>
      </c>
      <c r="R10" s="73" t="s">
        <v>19</v>
      </c>
      <c r="S10" s="74">
        <v>327.39127442750845</v>
      </c>
      <c r="T10" s="74">
        <v>21.5</v>
      </c>
      <c r="U10" s="73" t="s">
        <v>11</v>
      </c>
      <c r="V10" s="76">
        <v>42185</v>
      </c>
      <c r="W10" s="76">
        <v>44123</v>
      </c>
      <c r="X10" s="237">
        <v>4</v>
      </c>
      <c r="Y10" s="77">
        <v>5.0000000000000001E-3</v>
      </c>
      <c r="Z10" s="73" t="s">
        <v>25</v>
      </c>
      <c r="AA10" s="178">
        <v>0</v>
      </c>
      <c r="AB10" s="75">
        <v>296</v>
      </c>
      <c r="AC10" s="75">
        <v>296</v>
      </c>
      <c r="AE10" s="71"/>
    </row>
    <row r="11" spans="2:31" ht="14.25" customHeight="1" x14ac:dyDescent="0.45">
      <c r="B11" s="136" t="s">
        <v>65</v>
      </c>
      <c r="C11" s="73" t="s">
        <v>9</v>
      </c>
      <c r="D11" s="73" t="s">
        <v>63</v>
      </c>
      <c r="E11" s="76">
        <v>42917</v>
      </c>
      <c r="F11" s="73" t="s">
        <v>12</v>
      </c>
      <c r="G11" s="74">
        <v>1</v>
      </c>
      <c r="H11" s="73" t="s">
        <v>32</v>
      </c>
      <c r="I11" s="178">
        <v>0</v>
      </c>
      <c r="J11" s="75">
        <v>1228</v>
      </c>
      <c r="K11" s="75">
        <v>1228</v>
      </c>
      <c r="L11" s="1"/>
      <c r="M11" s="71"/>
      <c r="N11" s="71"/>
      <c r="Q11" s="136" t="s">
        <v>75</v>
      </c>
      <c r="R11" s="73" t="s">
        <v>19</v>
      </c>
      <c r="S11" s="74">
        <v>364.32247259880398</v>
      </c>
      <c r="T11" s="74">
        <v>33</v>
      </c>
      <c r="U11" s="73" t="s">
        <v>22</v>
      </c>
      <c r="V11" s="76">
        <v>42325</v>
      </c>
      <c r="W11" s="76">
        <v>45669</v>
      </c>
      <c r="X11" s="237">
        <v>10</v>
      </c>
      <c r="Y11" s="77">
        <v>5.0000000000000001E-3</v>
      </c>
      <c r="Z11" s="73" t="s">
        <v>25</v>
      </c>
      <c r="AA11" s="178">
        <v>0</v>
      </c>
      <c r="AB11" s="75">
        <v>364</v>
      </c>
      <c r="AC11" s="75">
        <v>364</v>
      </c>
      <c r="AE11" s="71"/>
    </row>
    <row r="12" spans="2:31" x14ac:dyDescent="0.45">
      <c r="B12" s="136" t="s">
        <v>33</v>
      </c>
      <c r="C12" s="73"/>
      <c r="D12" s="73"/>
      <c r="E12" s="76"/>
      <c r="F12" s="73"/>
      <c r="G12" s="74">
        <v>51</v>
      </c>
      <c r="H12" s="73"/>
      <c r="I12" s="73"/>
      <c r="J12" s="75">
        <v>1586</v>
      </c>
      <c r="K12" s="75">
        <v>1350</v>
      </c>
      <c r="L12" s="1"/>
      <c r="M12" s="71"/>
      <c r="N12" s="71"/>
      <c r="Q12" s="136" t="s">
        <v>76</v>
      </c>
      <c r="R12" s="73" t="s">
        <v>19</v>
      </c>
      <c r="S12" s="74">
        <v>374.07475677478504</v>
      </c>
      <c r="T12" s="74">
        <v>28</v>
      </c>
      <c r="U12" s="73" t="s">
        <v>22</v>
      </c>
      <c r="V12" s="76">
        <v>42612</v>
      </c>
      <c r="W12" s="76">
        <v>45776</v>
      </c>
      <c r="X12" s="237">
        <v>11</v>
      </c>
      <c r="Y12" s="77">
        <v>5.0000000000000001E-3</v>
      </c>
      <c r="Z12" s="73" t="s">
        <v>25</v>
      </c>
      <c r="AA12" s="178">
        <v>0</v>
      </c>
      <c r="AB12" s="75">
        <v>374</v>
      </c>
      <c r="AC12" s="75">
        <v>374</v>
      </c>
      <c r="AE12" s="71"/>
    </row>
    <row r="13" spans="2:31" x14ac:dyDescent="0.45">
      <c r="B13" s="95" t="s">
        <v>179</v>
      </c>
      <c r="C13" s="139"/>
      <c r="D13" s="96"/>
      <c r="E13" s="96"/>
      <c r="F13" s="96"/>
      <c r="G13" s="145"/>
      <c r="H13" s="96"/>
      <c r="I13" s="96"/>
      <c r="J13" s="145">
        <f>SUM(J7:J12)</f>
        <v>3437</v>
      </c>
      <c r="K13" s="145">
        <f>SUM(K7:K12)</f>
        <v>3201</v>
      </c>
      <c r="L13" s="1"/>
      <c r="M13" s="71"/>
      <c r="N13" s="71"/>
      <c r="Q13" s="136" t="s">
        <v>77</v>
      </c>
      <c r="R13" s="73" t="s">
        <v>19</v>
      </c>
      <c r="S13" s="74">
        <v>378.76526054870402</v>
      </c>
      <c r="T13" s="74">
        <v>23.25</v>
      </c>
      <c r="U13" s="73" t="s">
        <v>22</v>
      </c>
      <c r="V13" s="76">
        <v>42823</v>
      </c>
      <c r="W13" s="76">
        <v>46231</v>
      </c>
      <c r="X13" s="237">
        <v>11</v>
      </c>
      <c r="Y13" s="77">
        <v>4.4999999999999997E-3</v>
      </c>
      <c r="Z13" s="73" t="s">
        <v>25</v>
      </c>
      <c r="AA13" s="178">
        <v>0</v>
      </c>
      <c r="AB13" s="75">
        <v>379</v>
      </c>
      <c r="AC13" s="75">
        <v>379</v>
      </c>
      <c r="AE13" s="71"/>
    </row>
    <row r="14" spans="2:31" x14ac:dyDescent="0.45">
      <c r="B14" s="87" t="s">
        <v>180</v>
      </c>
      <c r="C14" s="153"/>
      <c r="D14" s="79"/>
      <c r="E14" s="79"/>
      <c r="F14" s="79"/>
      <c r="G14" s="79"/>
      <c r="H14" s="79"/>
      <c r="I14" s="79"/>
      <c r="J14" s="78"/>
      <c r="K14" s="78"/>
      <c r="L14" s="1"/>
      <c r="M14" s="71"/>
      <c r="N14" s="71"/>
      <c r="Q14" s="136" t="s">
        <v>78</v>
      </c>
      <c r="R14" s="73" t="s">
        <v>19</v>
      </c>
      <c r="S14" s="74">
        <v>378.66107180499995</v>
      </c>
      <c r="T14" s="74">
        <v>20.454999999999998</v>
      </c>
      <c r="U14" s="73" t="s">
        <v>22</v>
      </c>
      <c r="V14" s="76">
        <v>43174</v>
      </c>
      <c r="W14" s="76">
        <v>45037</v>
      </c>
      <c r="X14" s="237">
        <v>16</v>
      </c>
      <c r="Y14" s="77">
        <v>4.4999999999999997E-3</v>
      </c>
      <c r="Z14" s="73" t="s">
        <v>25</v>
      </c>
      <c r="AA14" s="178">
        <v>0</v>
      </c>
      <c r="AB14" s="75">
        <v>378</v>
      </c>
      <c r="AC14" s="75">
        <v>378</v>
      </c>
      <c r="AE14" s="71"/>
    </row>
    <row r="15" spans="2:31" ht="25.5" customHeight="1" x14ac:dyDescent="0.45">
      <c r="B15" s="136" t="s">
        <v>66</v>
      </c>
      <c r="C15" s="73" t="s">
        <v>9</v>
      </c>
      <c r="D15" s="73" t="s">
        <v>63</v>
      </c>
      <c r="E15" s="76">
        <v>41913</v>
      </c>
      <c r="F15" s="73" t="s">
        <v>12</v>
      </c>
      <c r="G15" s="73">
        <v>14</v>
      </c>
      <c r="H15" s="73" t="s">
        <v>32</v>
      </c>
      <c r="I15" s="73" t="s">
        <v>126</v>
      </c>
      <c r="J15" s="75">
        <v>561</v>
      </c>
      <c r="K15" s="75">
        <v>561</v>
      </c>
      <c r="L15" s="1"/>
      <c r="M15" s="71"/>
      <c r="N15" s="71"/>
      <c r="Q15" s="136" t="s">
        <v>79</v>
      </c>
      <c r="R15" s="73" t="s">
        <v>19</v>
      </c>
      <c r="S15" s="74">
        <v>397.59946660564918</v>
      </c>
      <c r="T15" s="74">
        <v>1.95</v>
      </c>
      <c r="U15" s="73" t="s">
        <v>22</v>
      </c>
      <c r="V15" s="76">
        <v>43306</v>
      </c>
      <c r="W15" s="76">
        <v>45131</v>
      </c>
      <c r="X15" s="237">
        <v>1</v>
      </c>
      <c r="Y15" s="77">
        <v>3.8E-3</v>
      </c>
      <c r="Z15" s="73" t="s">
        <v>25</v>
      </c>
      <c r="AA15" s="178">
        <v>0</v>
      </c>
      <c r="AB15" s="75">
        <v>397</v>
      </c>
      <c r="AC15" s="75">
        <v>397</v>
      </c>
      <c r="AE15" s="71"/>
    </row>
    <row r="16" spans="2:31" ht="25.5" customHeight="1" x14ac:dyDescent="0.45">
      <c r="B16" s="136" t="s">
        <v>67</v>
      </c>
      <c r="C16" s="73" t="s">
        <v>19</v>
      </c>
      <c r="D16" s="73" t="s">
        <v>17</v>
      </c>
      <c r="E16" s="76">
        <v>43922</v>
      </c>
      <c r="F16" s="73" t="s">
        <v>12</v>
      </c>
      <c r="G16" s="178">
        <v>0</v>
      </c>
      <c r="H16" s="73" t="s">
        <v>32</v>
      </c>
      <c r="I16" s="178">
        <v>0</v>
      </c>
      <c r="J16" s="75">
        <v>111</v>
      </c>
      <c r="K16" s="75">
        <v>83</v>
      </c>
      <c r="L16" s="1"/>
      <c r="M16" s="71"/>
      <c r="N16" s="71"/>
      <c r="Q16" s="136" t="s">
        <v>80</v>
      </c>
      <c r="R16" s="73" t="s">
        <v>19</v>
      </c>
      <c r="S16" s="74">
        <v>401.92191316000003</v>
      </c>
      <c r="T16" s="74">
        <v>0</v>
      </c>
      <c r="U16" s="73" t="s">
        <v>22</v>
      </c>
      <c r="V16" s="76">
        <v>43437</v>
      </c>
      <c r="W16" s="76">
        <v>45315</v>
      </c>
      <c r="X16" s="237">
        <v>0</v>
      </c>
      <c r="Y16" s="77">
        <v>3.8E-3</v>
      </c>
      <c r="Z16" s="73" t="s">
        <v>25</v>
      </c>
      <c r="AA16" s="178">
        <v>0</v>
      </c>
      <c r="AB16" s="75">
        <v>402</v>
      </c>
      <c r="AC16" s="75">
        <v>402</v>
      </c>
      <c r="AE16" s="71"/>
    </row>
    <row r="17" spans="1:33" x14ac:dyDescent="0.45">
      <c r="B17" s="136" t="s">
        <v>33</v>
      </c>
      <c r="C17" s="73"/>
      <c r="D17" s="73"/>
      <c r="E17" s="76"/>
      <c r="F17" s="73"/>
      <c r="G17" s="73"/>
      <c r="H17" s="73"/>
      <c r="I17" s="73"/>
      <c r="J17" s="75">
        <v>352</v>
      </c>
      <c r="K17" s="75">
        <v>268</v>
      </c>
      <c r="L17" s="1"/>
      <c r="M17" s="71"/>
      <c r="N17" s="71"/>
      <c r="Q17" s="136" t="s">
        <v>81</v>
      </c>
      <c r="R17" s="73" t="s">
        <v>19</v>
      </c>
      <c r="S17" s="74">
        <v>380.22835894207003</v>
      </c>
      <c r="T17" s="74">
        <v>20.5</v>
      </c>
      <c r="U17" s="73" t="s">
        <v>22</v>
      </c>
      <c r="V17" s="76">
        <v>44137</v>
      </c>
      <c r="W17" s="76">
        <v>45221</v>
      </c>
      <c r="X17" s="237">
        <v>11</v>
      </c>
      <c r="Y17" s="77">
        <v>4.0000000000000001E-3</v>
      </c>
      <c r="Z17" s="73" t="s">
        <v>25</v>
      </c>
      <c r="AA17" s="178">
        <v>0</v>
      </c>
      <c r="AB17" s="75">
        <v>380</v>
      </c>
      <c r="AC17" s="75">
        <v>380</v>
      </c>
      <c r="AE17" s="71"/>
    </row>
    <row r="18" spans="1:33" x14ac:dyDescent="0.45">
      <c r="B18" s="95" t="s">
        <v>180</v>
      </c>
      <c r="C18" s="139"/>
      <c r="D18" s="96"/>
      <c r="E18" s="96"/>
      <c r="F18" s="96"/>
      <c r="G18" s="145"/>
      <c r="H18" s="96"/>
      <c r="I18" s="96"/>
      <c r="J18" s="145">
        <f>SUM(J15:J17)</f>
        <v>1024</v>
      </c>
      <c r="K18" s="145">
        <f>SUM(K15:K17)</f>
        <v>912</v>
      </c>
      <c r="L18" s="1"/>
      <c r="M18" s="71"/>
      <c r="N18" s="71"/>
      <c r="Q18" s="136" t="s">
        <v>82</v>
      </c>
      <c r="R18" s="73" t="s">
        <v>19</v>
      </c>
      <c r="S18" s="74">
        <v>400.67159067</v>
      </c>
      <c r="T18" s="74">
        <v>0</v>
      </c>
      <c r="U18" s="73" t="s">
        <v>22</v>
      </c>
      <c r="V18" s="76">
        <v>44266</v>
      </c>
      <c r="W18" s="76">
        <v>46129</v>
      </c>
      <c r="X18" s="237">
        <v>0</v>
      </c>
      <c r="Y18" s="77">
        <v>3.5000000000000001E-3</v>
      </c>
      <c r="Z18" s="73" t="s">
        <v>25</v>
      </c>
      <c r="AA18" s="178">
        <v>0</v>
      </c>
      <c r="AB18" s="75">
        <v>401</v>
      </c>
      <c r="AC18" s="75">
        <v>401</v>
      </c>
      <c r="AE18" s="71"/>
    </row>
    <row r="19" spans="1:33" x14ac:dyDescent="0.45">
      <c r="B19" s="87" t="s">
        <v>181</v>
      </c>
      <c r="C19" s="153"/>
      <c r="D19" s="79"/>
      <c r="E19" s="79"/>
      <c r="F19" s="79"/>
      <c r="G19" s="79"/>
      <c r="H19" s="79"/>
      <c r="I19" s="79"/>
      <c r="J19" s="78"/>
      <c r="K19" s="78"/>
      <c r="L19" s="1"/>
      <c r="M19" s="71"/>
      <c r="N19" s="71"/>
      <c r="Q19" s="136" t="s">
        <v>83</v>
      </c>
      <c r="R19" s="73" t="s">
        <v>19</v>
      </c>
      <c r="S19" s="74">
        <v>551.3876325</v>
      </c>
      <c r="T19" s="74">
        <v>0</v>
      </c>
      <c r="U19" s="73" t="s">
        <v>22</v>
      </c>
      <c r="V19" s="76">
        <v>44285</v>
      </c>
      <c r="W19" s="76">
        <v>46135</v>
      </c>
      <c r="X19" s="237">
        <v>0</v>
      </c>
      <c r="Y19" s="77">
        <v>3.5000000000000001E-3</v>
      </c>
      <c r="Z19" s="73" t="s">
        <v>25</v>
      </c>
      <c r="AA19" s="178">
        <v>0</v>
      </c>
      <c r="AB19" s="75">
        <v>552</v>
      </c>
      <c r="AC19" s="75">
        <v>552</v>
      </c>
      <c r="AE19" s="71"/>
    </row>
    <row r="20" spans="1:33" x14ac:dyDescent="0.45">
      <c r="B20" s="135" t="s">
        <v>68</v>
      </c>
      <c r="C20" s="73" t="s">
        <v>9</v>
      </c>
      <c r="D20" s="73" t="s">
        <v>22</v>
      </c>
      <c r="E20" s="76">
        <v>43709</v>
      </c>
      <c r="F20" s="73" t="s">
        <v>12</v>
      </c>
      <c r="G20" s="73" t="s">
        <v>10</v>
      </c>
      <c r="H20" s="73" t="s">
        <v>32</v>
      </c>
      <c r="I20" s="178">
        <v>0</v>
      </c>
      <c r="J20" s="75">
        <v>150</v>
      </c>
      <c r="K20" s="75">
        <v>150</v>
      </c>
      <c r="L20" s="1"/>
      <c r="M20" s="71"/>
      <c r="N20" s="71"/>
      <c r="Q20" s="165" t="s">
        <v>127</v>
      </c>
      <c r="R20" s="152" t="s">
        <v>19</v>
      </c>
      <c r="S20" s="74">
        <v>400.91013643999997</v>
      </c>
      <c r="T20" s="74">
        <v>3.85</v>
      </c>
      <c r="U20" s="152" t="s">
        <v>22</v>
      </c>
      <c r="V20" s="155">
        <v>44496</v>
      </c>
      <c r="W20" s="155">
        <v>46315</v>
      </c>
      <c r="X20" s="237">
        <v>3</v>
      </c>
      <c r="Y20" s="156">
        <v>3.5000000000000001E-3</v>
      </c>
      <c r="Z20" s="152" t="s">
        <v>25</v>
      </c>
      <c r="AA20" s="178">
        <v>0</v>
      </c>
      <c r="AB20" s="157">
        <v>396</v>
      </c>
      <c r="AC20" s="157">
        <v>396</v>
      </c>
      <c r="AE20" s="71"/>
    </row>
    <row r="21" spans="1:33" ht="13.5" customHeight="1" x14ac:dyDescent="0.45">
      <c r="B21" s="95" t="s">
        <v>181</v>
      </c>
      <c r="C21" s="139"/>
      <c r="D21" s="96"/>
      <c r="E21" s="96"/>
      <c r="F21" s="96"/>
      <c r="G21" s="145" t="s">
        <v>10</v>
      </c>
      <c r="H21" s="96"/>
      <c r="I21" s="96"/>
      <c r="J21" s="145">
        <f>J20</f>
        <v>150</v>
      </c>
      <c r="K21" s="145">
        <f>K20</f>
        <v>150</v>
      </c>
      <c r="L21" s="1"/>
      <c r="M21" s="71"/>
      <c r="N21" s="71"/>
      <c r="Q21" s="165" t="s">
        <v>128</v>
      </c>
      <c r="R21" s="152" t="s">
        <v>19</v>
      </c>
      <c r="S21" s="74">
        <v>400.59595163</v>
      </c>
      <c r="T21" s="74">
        <v>0</v>
      </c>
      <c r="U21" s="152" t="s">
        <v>22</v>
      </c>
      <c r="V21" s="155">
        <v>44503</v>
      </c>
      <c r="W21" s="155">
        <v>46321</v>
      </c>
      <c r="X21" s="237">
        <v>0</v>
      </c>
      <c r="Y21" s="156">
        <v>3.5000000000000001E-3</v>
      </c>
      <c r="Z21" s="152" t="s">
        <v>25</v>
      </c>
      <c r="AA21" s="178">
        <v>0</v>
      </c>
      <c r="AB21" s="157">
        <v>400</v>
      </c>
      <c r="AC21" s="157">
        <v>400</v>
      </c>
      <c r="AE21" s="71"/>
    </row>
    <row r="22" spans="1:33" ht="13.5" customHeight="1" x14ac:dyDescent="0.45">
      <c r="B22" s="87" t="s">
        <v>182</v>
      </c>
      <c r="C22" s="83"/>
      <c r="D22" s="79"/>
      <c r="E22" s="79"/>
      <c r="F22" s="79"/>
      <c r="G22" s="79"/>
      <c r="H22" s="79"/>
      <c r="I22" s="79"/>
      <c r="J22" s="78"/>
      <c r="K22" s="78"/>
      <c r="L22" s="1"/>
      <c r="M22" s="71"/>
      <c r="N22" s="71"/>
      <c r="Q22" s="165" t="s">
        <v>229</v>
      </c>
      <c r="R22" s="152" t="s">
        <v>19</v>
      </c>
      <c r="S22" s="74">
        <v>339</v>
      </c>
      <c r="T22" s="74">
        <v>6</v>
      </c>
      <c r="U22" s="152" t="s">
        <v>22</v>
      </c>
      <c r="V22" s="155">
        <v>44713</v>
      </c>
      <c r="W22" s="155">
        <v>45858</v>
      </c>
      <c r="X22" s="237">
        <v>0</v>
      </c>
      <c r="Y22" s="156">
        <v>4.3750000000000004E-3</v>
      </c>
      <c r="Z22" s="152" t="s">
        <v>25</v>
      </c>
      <c r="AA22" s="178">
        <v>0</v>
      </c>
      <c r="AB22" s="157">
        <v>339</v>
      </c>
      <c r="AC22" s="157">
        <v>339</v>
      </c>
      <c r="AE22" s="71"/>
    </row>
    <row r="23" spans="1:33" ht="13.5" customHeight="1" x14ac:dyDescent="0.45">
      <c r="B23" s="136" t="s">
        <v>69</v>
      </c>
      <c r="C23" s="73" t="s">
        <v>9</v>
      </c>
      <c r="D23" s="73" t="s">
        <v>63</v>
      </c>
      <c r="E23" s="76">
        <v>41091</v>
      </c>
      <c r="F23" s="73" t="s">
        <v>12</v>
      </c>
      <c r="G23" s="73">
        <v>1</v>
      </c>
      <c r="H23" s="73" t="s">
        <v>32</v>
      </c>
      <c r="I23" s="178">
        <v>0</v>
      </c>
      <c r="J23" s="75">
        <v>285</v>
      </c>
      <c r="K23" s="75">
        <v>285</v>
      </c>
      <c r="L23" s="1"/>
      <c r="M23" s="71"/>
      <c r="N23" s="71"/>
      <c r="Q23" s="165" t="s">
        <v>274</v>
      </c>
      <c r="R23" s="152"/>
      <c r="S23" s="74"/>
      <c r="T23" s="74"/>
      <c r="U23" s="152"/>
      <c r="V23" s="155"/>
      <c r="W23" s="155"/>
      <c r="X23" s="237">
        <v>10</v>
      </c>
      <c r="Y23" s="156"/>
      <c r="Z23" s="152"/>
      <c r="AA23" s="178"/>
      <c r="AB23" s="75" t="s">
        <v>10</v>
      </c>
      <c r="AC23" s="75" t="s">
        <v>10</v>
      </c>
      <c r="AE23" s="71"/>
    </row>
    <row r="24" spans="1:33" ht="13.5" customHeight="1" x14ac:dyDescent="0.45">
      <c r="B24" s="136" t="s">
        <v>70</v>
      </c>
      <c r="C24" s="73" t="s">
        <v>19</v>
      </c>
      <c r="D24" s="73" t="s">
        <v>63</v>
      </c>
      <c r="E24" s="76">
        <v>43070</v>
      </c>
      <c r="F24" s="73" t="s">
        <v>12</v>
      </c>
      <c r="G24" s="74">
        <v>31</v>
      </c>
      <c r="H24" s="73" t="s">
        <v>32</v>
      </c>
      <c r="I24" s="178">
        <v>0</v>
      </c>
      <c r="J24" s="75">
        <v>295</v>
      </c>
      <c r="K24" s="75">
        <v>295</v>
      </c>
      <c r="L24" s="1"/>
      <c r="M24" s="71"/>
      <c r="N24" s="71"/>
      <c r="Q24" s="160" t="s">
        <v>184</v>
      </c>
      <c r="R24" s="161"/>
      <c r="S24" s="162"/>
      <c r="T24" s="163"/>
      <c r="U24" s="164"/>
      <c r="V24" s="164"/>
      <c r="W24" s="164"/>
      <c r="X24" s="236">
        <f>SUM(X7:X23)</f>
        <v>100</v>
      </c>
      <c r="Y24" s="164"/>
      <c r="Z24" s="164"/>
      <c r="AA24" s="164"/>
      <c r="AB24" s="163">
        <f>SUM(AB7:AB22)</f>
        <v>6122</v>
      </c>
      <c r="AC24" s="163">
        <f>SUM(AC7:AC22)</f>
        <v>6122</v>
      </c>
    </row>
    <row r="25" spans="1:33" ht="13.5" customHeight="1" x14ac:dyDescent="0.45">
      <c r="B25" s="136" t="s">
        <v>33</v>
      </c>
      <c r="C25" s="73"/>
      <c r="D25" s="73"/>
      <c r="E25" s="76"/>
      <c r="F25" s="73"/>
      <c r="G25" s="73"/>
      <c r="H25" s="73"/>
      <c r="I25" s="178"/>
      <c r="J25" s="75">
        <v>68</v>
      </c>
      <c r="K25" s="75">
        <v>68</v>
      </c>
      <c r="L25" s="1"/>
      <c r="M25" s="71"/>
      <c r="N25" s="71"/>
      <c r="Q25" s="87" t="s">
        <v>164</v>
      </c>
      <c r="R25" s="83"/>
      <c r="S25" s="153"/>
      <c r="T25" s="153"/>
      <c r="U25" s="79"/>
      <c r="V25" s="79"/>
      <c r="W25" s="79"/>
      <c r="X25" s="216"/>
      <c r="Y25" s="79"/>
      <c r="Z25" s="79"/>
      <c r="AA25" s="79"/>
      <c r="AB25" s="78"/>
      <c r="AC25" s="78"/>
    </row>
    <row r="26" spans="1:33" ht="13.5" customHeight="1" x14ac:dyDescent="0.45">
      <c r="B26" s="95" t="s">
        <v>182</v>
      </c>
      <c r="C26" s="139"/>
      <c r="D26" s="96"/>
      <c r="E26" s="96"/>
      <c r="F26" s="96"/>
      <c r="G26" s="145"/>
      <c r="H26" s="96"/>
      <c r="I26" s="96"/>
      <c r="J26" s="145">
        <f>SUM(J23:J25)</f>
        <v>648</v>
      </c>
      <c r="K26" s="145">
        <f>SUM(K23:K25)</f>
        <v>648</v>
      </c>
      <c r="L26" s="1"/>
      <c r="M26" s="71"/>
      <c r="N26" s="71"/>
      <c r="Q26" s="136" t="s">
        <v>203</v>
      </c>
      <c r="R26" s="73" t="s">
        <v>9</v>
      </c>
      <c r="S26" s="74">
        <v>391.02277932573043</v>
      </c>
      <c r="T26" s="74">
        <v>53.5</v>
      </c>
      <c r="U26" s="73" t="s">
        <v>22</v>
      </c>
      <c r="V26" s="76">
        <v>41456</v>
      </c>
      <c r="W26" s="76">
        <v>44470</v>
      </c>
      <c r="X26" s="237">
        <v>18</v>
      </c>
      <c r="Y26" s="77">
        <v>5.0000000000000001E-3</v>
      </c>
      <c r="Z26" s="73" t="s">
        <v>25</v>
      </c>
      <c r="AA26" s="178">
        <v>0</v>
      </c>
      <c r="AB26" s="75">
        <v>345</v>
      </c>
      <c r="AC26" s="75">
        <v>345</v>
      </c>
    </row>
    <row r="27" spans="1:33" ht="13.5" customHeight="1" x14ac:dyDescent="0.45">
      <c r="A27" s="72"/>
      <c r="B27" s="160" t="s">
        <v>167</v>
      </c>
      <c r="C27" s="161"/>
      <c r="D27" s="164"/>
      <c r="E27" s="164"/>
      <c r="F27" s="164"/>
      <c r="G27" s="163">
        <f>SUM(G6:G24)</f>
        <v>128</v>
      </c>
      <c r="H27" s="164"/>
      <c r="I27" s="164"/>
      <c r="J27" s="163">
        <f>J13+J18+J21+J26</f>
        <v>5259</v>
      </c>
      <c r="K27" s="163">
        <f>K13+K18+K21+K26</f>
        <v>4911</v>
      </c>
      <c r="L27" s="1"/>
      <c r="M27" s="71"/>
      <c r="N27" s="71"/>
      <c r="Q27" s="136" t="s">
        <v>84</v>
      </c>
      <c r="R27" s="73" t="s">
        <v>9</v>
      </c>
      <c r="S27" s="74">
        <v>573.56353094197652</v>
      </c>
      <c r="T27" s="74">
        <v>31.19</v>
      </c>
      <c r="U27" s="73" t="s">
        <v>11</v>
      </c>
      <c r="V27" s="76">
        <v>41609</v>
      </c>
      <c r="W27" s="76">
        <v>44562</v>
      </c>
      <c r="X27" s="237">
        <v>14</v>
      </c>
      <c r="Y27" s="77">
        <v>5.0000000000000001E-3</v>
      </c>
      <c r="Z27" s="73" t="s">
        <v>25</v>
      </c>
      <c r="AA27" s="178">
        <v>0</v>
      </c>
      <c r="AB27" s="75">
        <v>508</v>
      </c>
      <c r="AC27" s="75">
        <v>508</v>
      </c>
      <c r="AG27" s="71"/>
    </row>
    <row r="28" spans="1:33" ht="13.5" customHeight="1" x14ac:dyDescent="0.45">
      <c r="M28" s="71"/>
      <c r="N28" s="71"/>
      <c r="Q28" s="136" t="s">
        <v>85</v>
      </c>
      <c r="R28" s="73" t="s">
        <v>9</v>
      </c>
      <c r="S28" s="74">
        <v>484.73574235869302</v>
      </c>
      <c r="T28" s="74">
        <v>39.75181113</v>
      </c>
      <c r="U28" s="73" t="s">
        <v>11</v>
      </c>
      <c r="V28" s="76">
        <v>41699</v>
      </c>
      <c r="W28" s="76">
        <v>44470</v>
      </c>
      <c r="X28" s="237">
        <v>29</v>
      </c>
      <c r="Y28" s="77">
        <v>5.0000000000000001E-3</v>
      </c>
      <c r="Z28" s="73" t="s">
        <v>25</v>
      </c>
      <c r="AA28" s="178">
        <v>0</v>
      </c>
      <c r="AB28" s="75">
        <v>431</v>
      </c>
      <c r="AC28" s="75">
        <v>431</v>
      </c>
      <c r="AG28" s="71"/>
    </row>
    <row r="29" spans="1:33" ht="13.5" customHeight="1" x14ac:dyDescent="0.45">
      <c r="M29" s="71"/>
      <c r="N29" s="71"/>
      <c r="Q29" s="136" t="s">
        <v>204</v>
      </c>
      <c r="R29" s="73" t="s">
        <v>9</v>
      </c>
      <c r="S29" s="74">
        <v>385.91383278718547</v>
      </c>
      <c r="T29" s="74">
        <v>2</v>
      </c>
      <c r="U29" s="73" t="s">
        <v>11</v>
      </c>
      <c r="V29" s="76">
        <v>41883</v>
      </c>
      <c r="W29" s="76">
        <v>44409</v>
      </c>
      <c r="X29" s="237">
        <v>1</v>
      </c>
      <c r="Y29" s="77">
        <v>5.0000000000000001E-3</v>
      </c>
      <c r="Z29" s="73" t="s">
        <v>25</v>
      </c>
      <c r="AA29" s="178">
        <v>0</v>
      </c>
      <c r="AB29" s="75">
        <v>343</v>
      </c>
      <c r="AC29" s="75">
        <v>343</v>
      </c>
      <c r="AG29" s="71"/>
    </row>
    <row r="30" spans="1:33" x14ac:dyDescent="0.45">
      <c r="M30" s="71"/>
      <c r="N30" s="71"/>
      <c r="O30" s="79"/>
      <c r="Q30" s="136" t="s">
        <v>205</v>
      </c>
      <c r="R30" s="73" t="s">
        <v>9</v>
      </c>
      <c r="S30" s="74">
        <v>418.44542319147388</v>
      </c>
      <c r="T30" s="74">
        <v>24.309000000000001</v>
      </c>
      <c r="U30" s="73" t="s">
        <v>22</v>
      </c>
      <c r="V30" s="76">
        <v>42522</v>
      </c>
      <c r="W30" s="76">
        <v>45778</v>
      </c>
      <c r="X30" s="237">
        <v>12</v>
      </c>
      <c r="Y30" s="77">
        <v>5.0000000000000001E-3</v>
      </c>
      <c r="Z30" s="73" t="s">
        <v>25</v>
      </c>
      <c r="AA30" s="178">
        <v>0</v>
      </c>
      <c r="AB30" s="75">
        <v>371</v>
      </c>
      <c r="AC30" s="75">
        <v>371</v>
      </c>
      <c r="AG30" s="71"/>
    </row>
    <row r="31" spans="1:33" x14ac:dyDescent="0.3">
      <c r="B31" s="222"/>
      <c r="C31" s="222"/>
      <c r="D31" s="222"/>
      <c r="E31" s="222"/>
      <c r="F31" s="222"/>
      <c r="G31" s="222"/>
      <c r="H31" s="222"/>
      <c r="I31" s="222"/>
      <c r="J31" s="222"/>
      <c r="K31" s="222"/>
      <c r="M31" s="71"/>
      <c r="N31" s="71"/>
      <c r="Q31" s="136" t="s">
        <v>86</v>
      </c>
      <c r="R31" s="73" t="s">
        <v>9</v>
      </c>
      <c r="S31" s="74">
        <v>421.93979333795704</v>
      </c>
      <c r="T31" s="74">
        <v>20.9</v>
      </c>
      <c r="U31" s="73" t="s">
        <v>22</v>
      </c>
      <c r="V31" s="76">
        <v>42795</v>
      </c>
      <c r="W31" s="76">
        <v>45992</v>
      </c>
      <c r="X31" s="237">
        <v>15</v>
      </c>
      <c r="Y31" s="77">
        <v>4.4999999999999997E-3</v>
      </c>
      <c r="Z31" s="73" t="s">
        <v>25</v>
      </c>
      <c r="AA31" s="178">
        <v>0</v>
      </c>
      <c r="AB31" s="75">
        <v>375</v>
      </c>
      <c r="AC31" s="75">
        <v>375</v>
      </c>
      <c r="AG31" s="71"/>
    </row>
    <row r="32" spans="1:33" x14ac:dyDescent="0.3">
      <c r="A32" s="222"/>
      <c r="L32" s="222"/>
      <c r="Q32" s="136" t="s">
        <v>87</v>
      </c>
      <c r="R32" s="73" t="s">
        <v>9</v>
      </c>
      <c r="S32" s="74">
        <v>418.27057470652596</v>
      </c>
      <c r="T32" s="74">
        <v>22</v>
      </c>
      <c r="U32" s="73" t="s">
        <v>11</v>
      </c>
      <c r="V32" s="76">
        <v>43070</v>
      </c>
      <c r="W32" s="76">
        <v>44562</v>
      </c>
      <c r="X32" s="237">
        <v>10</v>
      </c>
      <c r="Y32" s="77">
        <v>5.0000000000000001E-3</v>
      </c>
      <c r="Z32" s="73" t="s">
        <v>25</v>
      </c>
      <c r="AA32" s="178">
        <v>0</v>
      </c>
      <c r="AB32" s="75">
        <v>371</v>
      </c>
      <c r="AC32" s="75">
        <v>371</v>
      </c>
      <c r="AG32" s="71"/>
    </row>
    <row r="33" spans="2:33" x14ac:dyDescent="0.45">
      <c r="Q33" s="136" t="s">
        <v>88</v>
      </c>
      <c r="R33" s="73" t="s">
        <v>9</v>
      </c>
      <c r="S33" s="74">
        <v>422.66458457388001</v>
      </c>
      <c r="T33" s="74">
        <v>21.05</v>
      </c>
      <c r="U33" s="73" t="s">
        <v>22</v>
      </c>
      <c r="V33" s="76">
        <v>43221</v>
      </c>
      <c r="W33" s="76">
        <v>44682</v>
      </c>
      <c r="X33" s="237">
        <v>15</v>
      </c>
      <c r="Y33" s="77">
        <v>4.4999999999999997E-3</v>
      </c>
      <c r="Z33" s="73" t="s">
        <v>25</v>
      </c>
      <c r="AA33" s="178">
        <v>0</v>
      </c>
      <c r="AB33" s="75">
        <v>374</v>
      </c>
      <c r="AC33" s="75">
        <v>374</v>
      </c>
      <c r="AG33" s="71"/>
    </row>
    <row r="34" spans="2:33" x14ac:dyDescent="0.45">
      <c r="Q34" s="136" t="s">
        <v>89</v>
      </c>
      <c r="R34" s="73" t="s">
        <v>9</v>
      </c>
      <c r="S34" s="74">
        <v>421.54551002382294</v>
      </c>
      <c r="T34" s="74">
        <v>20.74</v>
      </c>
      <c r="U34" s="73" t="s">
        <v>22</v>
      </c>
      <c r="V34" s="76">
        <v>43525</v>
      </c>
      <c r="W34" s="76">
        <v>45748</v>
      </c>
      <c r="X34" s="237">
        <v>16</v>
      </c>
      <c r="Y34" s="77">
        <v>5.0000000000000001E-3</v>
      </c>
      <c r="Z34" s="73" t="s">
        <v>25</v>
      </c>
      <c r="AA34" s="178">
        <v>0</v>
      </c>
      <c r="AB34" s="75">
        <v>374</v>
      </c>
      <c r="AC34" s="75">
        <v>374</v>
      </c>
      <c r="AG34" s="71"/>
    </row>
    <row r="35" spans="2:33" x14ac:dyDescent="0.45">
      <c r="Q35" s="136" t="s">
        <v>90</v>
      </c>
      <c r="R35" s="73" t="s">
        <v>9</v>
      </c>
      <c r="S35" s="74">
        <v>418.51773106923292</v>
      </c>
      <c r="T35" s="74">
        <v>23.5</v>
      </c>
      <c r="U35" s="73" t="s">
        <v>22</v>
      </c>
      <c r="V35" s="76">
        <v>43647</v>
      </c>
      <c r="W35" s="76">
        <v>45292</v>
      </c>
      <c r="X35" s="237">
        <v>15</v>
      </c>
      <c r="Y35" s="77">
        <v>5.0000000000000001E-3</v>
      </c>
      <c r="Z35" s="73" t="s">
        <v>25</v>
      </c>
      <c r="AA35" s="178">
        <v>0</v>
      </c>
      <c r="AB35" s="75">
        <v>372</v>
      </c>
      <c r="AC35" s="75">
        <v>372</v>
      </c>
      <c r="AG35" s="71"/>
    </row>
    <row r="36" spans="2:33" x14ac:dyDescent="0.45">
      <c r="Q36" s="136" t="s">
        <v>91</v>
      </c>
      <c r="R36" s="73" t="s">
        <v>9</v>
      </c>
      <c r="S36" s="74">
        <v>413.10253328696285</v>
      </c>
      <c r="T36" s="74">
        <v>32.052621699999996</v>
      </c>
      <c r="U36" s="73" t="s">
        <v>22</v>
      </c>
      <c r="V36" s="76">
        <v>43922</v>
      </c>
      <c r="W36" s="76">
        <v>45566</v>
      </c>
      <c r="X36" s="237">
        <v>16</v>
      </c>
      <c r="Y36" s="77">
        <v>5.0000000000000001E-3</v>
      </c>
      <c r="Z36" s="73" t="s">
        <v>25</v>
      </c>
      <c r="AA36" s="178">
        <v>0</v>
      </c>
      <c r="AB36" s="75">
        <v>367</v>
      </c>
      <c r="AC36" s="75">
        <v>367</v>
      </c>
      <c r="AG36" s="71"/>
    </row>
    <row r="37" spans="2:33" x14ac:dyDescent="0.45">
      <c r="Q37" s="136" t="s">
        <v>92</v>
      </c>
      <c r="R37" s="73" t="s">
        <v>9</v>
      </c>
      <c r="S37" s="74">
        <v>421.46847053327508</v>
      </c>
      <c r="T37" s="74">
        <v>21</v>
      </c>
      <c r="U37" s="73" t="s">
        <v>22</v>
      </c>
      <c r="V37" s="76">
        <v>44814</v>
      </c>
      <c r="W37" s="76">
        <v>46082</v>
      </c>
      <c r="X37" s="237">
        <v>13</v>
      </c>
      <c r="Y37" s="77">
        <v>4.1999999999999997E-3</v>
      </c>
      <c r="Z37" s="73" t="s">
        <v>25</v>
      </c>
      <c r="AA37" s="178">
        <v>0</v>
      </c>
      <c r="AB37" s="75">
        <v>374</v>
      </c>
      <c r="AC37" s="75">
        <v>374</v>
      </c>
      <c r="AG37" s="71"/>
    </row>
    <row r="38" spans="2:33" x14ac:dyDescent="0.45">
      <c r="B38" s="183" t="s">
        <v>346</v>
      </c>
      <c r="Q38" s="136" t="s">
        <v>230</v>
      </c>
      <c r="R38" s="73" t="s">
        <v>9</v>
      </c>
      <c r="S38" s="74">
        <v>406</v>
      </c>
      <c r="T38" s="74">
        <v>0</v>
      </c>
      <c r="U38" s="73" t="s">
        <v>22</v>
      </c>
      <c r="V38" s="76">
        <v>44708</v>
      </c>
      <c r="W38" s="76">
        <v>45792</v>
      </c>
      <c r="X38" s="237"/>
      <c r="Y38" s="77">
        <v>5.0000000000000001E-3</v>
      </c>
      <c r="Z38" s="73" t="s">
        <v>25</v>
      </c>
      <c r="AA38" s="178">
        <v>0</v>
      </c>
      <c r="AB38" s="75">
        <v>397</v>
      </c>
      <c r="AC38" s="75">
        <v>397</v>
      </c>
      <c r="AG38" s="71"/>
    </row>
    <row r="39" spans="2:33" x14ac:dyDescent="0.45">
      <c r="B39" s="183"/>
      <c r="Q39" s="95" t="s">
        <v>164</v>
      </c>
      <c r="R39" s="139"/>
      <c r="S39" s="144"/>
      <c r="T39" s="145"/>
      <c r="U39" s="96"/>
      <c r="V39" s="96"/>
      <c r="W39" s="96"/>
      <c r="X39" s="238">
        <f>SUM(X26:X37)</f>
        <v>174</v>
      </c>
      <c r="Y39" s="96"/>
      <c r="Z39" s="96"/>
      <c r="AA39" s="96"/>
      <c r="AB39" s="145">
        <f>SUM(AB26:AB38)</f>
        <v>5002</v>
      </c>
      <c r="AC39" s="145">
        <f>SUM(AC26:AC38)</f>
        <v>5002</v>
      </c>
    </row>
    <row r="40" spans="2:33" x14ac:dyDescent="0.45">
      <c r="Q40" s="95" t="s">
        <v>183</v>
      </c>
      <c r="R40" s="139"/>
      <c r="S40" s="144"/>
      <c r="T40" s="145"/>
      <c r="U40" s="96"/>
      <c r="V40" s="96"/>
      <c r="W40" s="96"/>
      <c r="X40" s="238">
        <f>X39+X24</f>
        <v>274</v>
      </c>
      <c r="Y40" s="96"/>
      <c r="Z40" s="96"/>
      <c r="AA40" s="96"/>
      <c r="AB40" s="145">
        <f>AB39+AB24</f>
        <v>11124</v>
      </c>
      <c r="AC40" s="145">
        <f>AC39+AC24</f>
        <v>11124</v>
      </c>
    </row>
    <row r="41" spans="2:33" x14ac:dyDescent="0.45">
      <c r="Q41" s="89" t="s">
        <v>94</v>
      </c>
      <c r="R41" s="90"/>
      <c r="S41" s="90"/>
      <c r="T41" s="90"/>
      <c r="U41" s="90"/>
      <c r="V41" s="79"/>
      <c r="W41" s="79"/>
      <c r="X41" s="237"/>
      <c r="Y41" s="79"/>
      <c r="Z41" s="79"/>
      <c r="AA41" s="79"/>
      <c r="AB41" s="75" t="s">
        <v>10</v>
      </c>
      <c r="AC41" s="75" t="s">
        <v>10</v>
      </c>
    </row>
    <row r="42" spans="2:33" x14ac:dyDescent="0.45">
      <c r="Q42" s="160" t="s">
        <v>93</v>
      </c>
      <c r="R42" s="92"/>
      <c r="S42" s="92"/>
      <c r="T42" s="92"/>
      <c r="U42" s="92"/>
      <c r="V42" s="93"/>
      <c r="W42" s="93"/>
      <c r="X42" s="236">
        <f>X40+G27+X41</f>
        <v>402</v>
      </c>
      <c r="Y42" s="93"/>
      <c r="Z42" s="93"/>
      <c r="AA42" s="93"/>
      <c r="AB42" s="94">
        <f>AB40+J27-1</f>
        <v>16382</v>
      </c>
      <c r="AC42" s="94">
        <f>AC40+K27</f>
        <v>16035</v>
      </c>
    </row>
    <row r="44" spans="2:33" ht="13.5" customHeight="1" x14ac:dyDescent="0.45">
      <c r="Q44" s="183" t="s">
        <v>231</v>
      </c>
    </row>
    <row r="45" spans="2:33" ht="13.5" customHeight="1" x14ac:dyDescent="0.45">
      <c r="Q45" s="183"/>
    </row>
    <row r="46" spans="2:33" ht="13.5" customHeight="1" x14ac:dyDescent="0.45"/>
    <row r="47" spans="2:33" ht="13.5" customHeight="1" x14ac:dyDescent="0.45"/>
    <row r="48" spans="2:33" ht="13.5" customHeight="1" x14ac:dyDescent="0.45"/>
    <row r="49" spans="3:14" ht="13.5" customHeight="1" x14ac:dyDescent="0.45">
      <c r="C49" s="1"/>
      <c r="M49" s="1"/>
    </row>
    <row r="50" spans="3:14" ht="13.5" customHeight="1" x14ac:dyDescent="0.45">
      <c r="C50" s="1"/>
      <c r="L50" s="1"/>
      <c r="M50" s="1"/>
    </row>
    <row r="51" spans="3:14" ht="13.5" customHeight="1" x14ac:dyDescent="0.45">
      <c r="C51" s="1"/>
      <c r="L51" s="1"/>
      <c r="M51" s="1"/>
    </row>
    <row r="52" spans="3:14" ht="13.5" customHeight="1" x14ac:dyDescent="0.45">
      <c r="L52" s="1"/>
    </row>
    <row r="53" spans="3:14" ht="13.5" customHeight="1" x14ac:dyDescent="0.45"/>
    <row r="54" spans="3:14" ht="13.5" customHeight="1" x14ac:dyDescent="0.45"/>
    <row r="55" spans="3:14" ht="13.5" customHeight="1" x14ac:dyDescent="0.45">
      <c r="N55" s="79"/>
    </row>
    <row r="56" spans="3:14" ht="13.5" customHeight="1" x14ac:dyDescent="0.45"/>
    <row r="57" spans="3:14" ht="13.5" customHeight="1" x14ac:dyDescent="0.45"/>
    <row r="58" spans="3:14" ht="13.5" customHeight="1" x14ac:dyDescent="0.45"/>
    <row r="59" spans="3:14" ht="13.5" customHeight="1" x14ac:dyDescent="0.45"/>
    <row r="60" spans="3:14" ht="13.5" customHeight="1" x14ac:dyDescent="0.45"/>
    <row r="61" spans="3:14" ht="26.1" customHeight="1" x14ac:dyDescent="0.45"/>
    <row r="62" spans="3:14" ht="26.1" customHeight="1" x14ac:dyDescent="0.45"/>
    <row r="63" spans="3:14" ht="13.5" customHeight="1" x14ac:dyDescent="0.45"/>
    <row r="64" spans="3:1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ht="13.5" customHeight="1" x14ac:dyDescent="0.45"/>
    <row r="73" ht="13.5" customHeight="1" x14ac:dyDescent="0.45"/>
    <row r="74" ht="13.5" customHeight="1" x14ac:dyDescent="0.45"/>
    <row r="75" ht="13.5" customHeight="1" x14ac:dyDescent="0.45"/>
    <row r="76" ht="13.5" customHeight="1" x14ac:dyDescent="0.45"/>
    <row r="77" ht="13.5" customHeight="1" x14ac:dyDescent="0.45"/>
    <row r="78" ht="13.5" hidden="1" customHeight="1" x14ac:dyDescent="0.45"/>
    <row r="79" ht="13.5" customHeight="1" x14ac:dyDescent="0.45"/>
  </sheetData>
  <mergeCells count="8">
    <mergeCell ref="B4:B5"/>
    <mergeCell ref="E4:F4"/>
    <mergeCell ref="AB4:AC4"/>
    <mergeCell ref="J4:K4"/>
    <mergeCell ref="Q4:Q5"/>
    <mergeCell ref="S4:T4"/>
    <mergeCell ref="V4:W4"/>
    <mergeCell ref="Y4:Z4"/>
  </mergeCells>
  <pageMargins left="0.25" right="0.25" top="0.75" bottom="0.75" header="0.3" footer="0.3"/>
  <pageSetup paperSize="9" scale="3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A10B-9E47-434B-B40E-2477CC9527BA}">
  <sheetPr>
    <pageSetUpPr fitToPage="1"/>
  </sheetPr>
  <dimension ref="A1:Q79"/>
  <sheetViews>
    <sheetView showGridLines="0" topLeftCell="A2" zoomScale="85" zoomScaleNormal="85" zoomScaleSheetLayoutView="100" workbookViewId="0">
      <selection activeCell="B4" sqref="B4:M42"/>
    </sheetView>
  </sheetViews>
  <sheetFormatPr defaultColWidth="8.73046875" defaultRowHeight="13.15" x14ac:dyDescent="0.45"/>
  <cols>
    <col min="1" max="1" width="2" style="1" customWidth="1"/>
    <col min="2" max="2" width="35.59765625" style="1" customWidth="1"/>
    <col min="3" max="5" width="10.1328125" style="1" customWidth="1"/>
    <col min="6" max="6" width="13.1328125" style="1" customWidth="1"/>
    <col min="7" max="9" width="10.1328125" style="1" customWidth="1"/>
    <col min="10" max="10" width="14.06640625" style="1" customWidth="1"/>
    <col min="11" max="13" width="10.1328125" style="1" customWidth="1"/>
    <col min="14" max="16" width="8.73046875" style="1"/>
    <col min="17" max="17" width="26" style="1" customWidth="1"/>
    <col min="18" max="29" width="9.73046875" style="1" customWidth="1"/>
    <col min="30" max="16384" width="8.73046875" style="1"/>
  </cols>
  <sheetData>
    <row r="1" spans="2:15" ht="6.95" customHeight="1" x14ac:dyDescent="0.45"/>
    <row r="2" spans="2:15" ht="20.100000000000001" customHeight="1" x14ac:dyDescent="0.45">
      <c r="B2" s="48"/>
      <c r="C2" s="2"/>
      <c r="J2" s="2"/>
      <c r="L2" s="65"/>
      <c r="M2" s="65"/>
    </row>
    <row r="3" spans="2:15" ht="21.75" customHeight="1" thickBot="1" x14ac:dyDescent="0.5"/>
    <row r="4" spans="2:15" ht="29.25" customHeight="1" thickBot="1" x14ac:dyDescent="0.75">
      <c r="B4" s="326"/>
      <c r="C4" s="137"/>
      <c r="D4" s="327" t="s">
        <v>336</v>
      </c>
      <c r="E4" s="327"/>
      <c r="F4" s="265"/>
      <c r="G4" s="327" t="s">
        <v>260</v>
      </c>
      <c r="H4" s="327"/>
      <c r="I4" s="266"/>
      <c r="J4" s="381" t="s">
        <v>261</v>
      </c>
      <c r="K4" s="265"/>
      <c r="L4" s="325" t="s">
        <v>341</v>
      </c>
      <c r="M4" s="325"/>
    </row>
    <row r="5" spans="2:15" ht="28.5" customHeight="1" thickBot="1" x14ac:dyDescent="0.45">
      <c r="B5" s="326"/>
      <c r="C5" s="223" t="s">
        <v>216</v>
      </c>
      <c r="D5" s="225" t="s">
        <v>210</v>
      </c>
      <c r="E5" s="225" t="s">
        <v>211</v>
      </c>
      <c r="F5" s="251" t="s">
        <v>273</v>
      </c>
      <c r="G5" s="225" t="s">
        <v>4</v>
      </c>
      <c r="H5" s="225" t="s">
        <v>5</v>
      </c>
      <c r="I5" s="225" t="s">
        <v>209</v>
      </c>
      <c r="J5" s="225" t="s">
        <v>1</v>
      </c>
      <c r="K5" s="251" t="s">
        <v>2</v>
      </c>
      <c r="L5" s="226" t="s">
        <v>200</v>
      </c>
      <c r="M5" s="226" t="s">
        <v>117</v>
      </c>
    </row>
    <row r="6" spans="2:15" ht="13.5" customHeight="1" x14ac:dyDescent="0.45">
      <c r="B6" s="87" t="s">
        <v>165</v>
      </c>
      <c r="C6" s="154"/>
      <c r="D6" s="154"/>
      <c r="E6" s="154"/>
      <c r="F6" s="79"/>
      <c r="G6" s="79"/>
      <c r="H6" s="79"/>
      <c r="I6" s="216"/>
      <c r="J6" s="79"/>
      <c r="K6" s="79"/>
      <c r="L6" s="78"/>
      <c r="M6" s="78"/>
    </row>
    <row r="7" spans="2:15" ht="13.5" customHeight="1" x14ac:dyDescent="0.45">
      <c r="B7" s="136" t="s">
        <v>71</v>
      </c>
      <c r="C7" s="73" t="s">
        <v>19</v>
      </c>
      <c r="D7" s="74">
        <v>316.99659043656499</v>
      </c>
      <c r="E7" s="74">
        <v>38.64</v>
      </c>
      <c r="F7" s="73" t="s">
        <v>22</v>
      </c>
      <c r="G7" s="76">
        <v>41702</v>
      </c>
      <c r="H7" s="76">
        <v>46315</v>
      </c>
      <c r="I7" s="237">
        <v>9</v>
      </c>
      <c r="J7" s="73" t="s">
        <v>25</v>
      </c>
      <c r="K7" s="178">
        <v>0</v>
      </c>
      <c r="L7" s="75">
        <v>317</v>
      </c>
      <c r="M7" s="75">
        <v>317</v>
      </c>
      <c r="O7" s="71"/>
    </row>
    <row r="8" spans="2:15" ht="13.5" customHeight="1" x14ac:dyDescent="0.45">
      <c r="B8" s="136" t="s">
        <v>72</v>
      </c>
      <c r="C8" s="73" t="s">
        <v>19</v>
      </c>
      <c r="D8" s="74">
        <v>370.44034545212196</v>
      </c>
      <c r="E8" s="74">
        <v>27.08</v>
      </c>
      <c r="F8" s="73" t="s">
        <v>22</v>
      </c>
      <c r="G8" s="76">
        <v>41878</v>
      </c>
      <c r="H8" s="76">
        <v>44942</v>
      </c>
      <c r="I8" s="237">
        <v>7</v>
      </c>
      <c r="J8" s="73" t="s">
        <v>25</v>
      </c>
      <c r="K8" s="178">
        <v>0</v>
      </c>
      <c r="L8" s="75">
        <v>370</v>
      </c>
      <c r="M8" s="75">
        <v>370</v>
      </c>
      <c r="O8" s="71"/>
    </row>
    <row r="9" spans="2:15" ht="13.5" customHeight="1" x14ac:dyDescent="0.45">
      <c r="B9" s="136" t="s">
        <v>73</v>
      </c>
      <c r="C9" s="73" t="s">
        <v>19</v>
      </c>
      <c r="D9" s="74">
        <v>376.9853246449934</v>
      </c>
      <c r="E9" s="74">
        <v>22</v>
      </c>
      <c r="F9" s="73" t="s">
        <v>22</v>
      </c>
      <c r="G9" s="76">
        <v>41996</v>
      </c>
      <c r="H9" s="76">
        <v>45041</v>
      </c>
      <c r="I9" s="237">
        <v>7</v>
      </c>
      <c r="J9" s="73" t="s">
        <v>25</v>
      </c>
      <c r="K9" s="178">
        <v>0</v>
      </c>
      <c r="L9" s="75">
        <v>377</v>
      </c>
      <c r="M9" s="75">
        <v>377</v>
      </c>
      <c r="O9" s="71"/>
    </row>
    <row r="10" spans="2:15" ht="13.5" customHeight="1" x14ac:dyDescent="0.45">
      <c r="B10" s="136" t="s">
        <v>74</v>
      </c>
      <c r="C10" s="73" t="s">
        <v>19</v>
      </c>
      <c r="D10" s="74">
        <v>327.39127442750845</v>
      </c>
      <c r="E10" s="74">
        <v>21.5</v>
      </c>
      <c r="F10" s="73" t="s">
        <v>11</v>
      </c>
      <c r="G10" s="76">
        <v>42185</v>
      </c>
      <c r="H10" s="76">
        <v>44123</v>
      </c>
      <c r="I10" s="237">
        <v>4</v>
      </c>
      <c r="J10" s="73" t="s">
        <v>25</v>
      </c>
      <c r="K10" s="178">
        <v>0</v>
      </c>
      <c r="L10" s="75">
        <v>296</v>
      </c>
      <c r="M10" s="75">
        <v>296</v>
      </c>
      <c r="O10" s="71"/>
    </row>
    <row r="11" spans="2:15" ht="14.25" customHeight="1" x14ac:dyDescent="0.45">
      <c r="B11" s="136" t="s">
        <v>75</v>
      </c>
      <c r="C11" s="73" t="s">
        <v>19</v>
      </c>
      <c r="D11" s="74">
        <v>364.32247259880398</v>
      </c>
      <c r="E11" s="74">
        <v>33</v>
      </c>
      <c r="F11" s="73" t="s">
        <v>22</v>
      </c>
      <c r="G11" s="76">
        <v>42325</v>
      </c>
      <c r="H11" s="76">
        <v>45669</v>
      </c>
      <c r="I11" s="237">
        <v>10</v>
      </c>
      <c r="J11" s="73" t="s">
        <v>25</v>
      </c>
      <c r="K11" s="178">
        <v>0</v>
      </c>
      <c r="L11" s="75">
        <v>364</v>
      </c>
      <c r="M11" s="75">
        <v>364</v>
      </c>
      <c r="O11" s="71"/>
    </row>
    <row r="12" spans="2:15" x14ac:dyDescent="0.45">
      <c r="B12" s="136" t="s">
        <v>76</v>
      </c>
      <c r="C12" s="73" t="s">
        <v>19</v>
      </c>
      <c r="D12" s="74">
        <v>374.07475677478504</v>
      </c>
      <c r="E12" s="74">
        <v>28</v>
      </c>
      <c r="F12" s="73" t="s">
        <v>22</v>
      </c>
      <c r="G12" s="76">
        <v>42612</v>
      </c>
      <c r="H12" s="76">
        <v>45776</v>
      </c>
      <c r="I12" s="237">
        <v>11</v>
      </c>
      <c r="J12" s="73" t="s">
        <v>25</v>
      </c>
      <c r="K12" s="178">
        <v>0</v>
      </c>
      <c r="L12" s="75">
        <v>374</v>
      </c>
      <c r="M12" s="75">
        <v>374</v>
      </c>
      <c r="O12" s="71"/>
    </row>
    <row r="13" spans="2:15" x14ac:dyDescent="0.45">
      <c r="B13" s="136" t="s">
        <v>77</v>
      </c>
      <c r="C13" s="73" t="s">
        <v>19</v>
      </c>
      <c r="D13" s="74">
        <v>378.76526054870402</v>
      </c>
      <c r="E13" s="74">
        <v>23.25</v>
      </c>
      <c r="F13" s="73" t="s">
        <v>22</v>
      </c>
      <c r="G13" s="76">
        <v>42823</v>
      </c>
      <c r="H13" s="76">
        <v>46231</v>
      </c>
      <c r="I13" s="237">
        <v>11</v>
      </c>
      <c r="J13" s="73" t="s">
        <v>25</v>
      </c>
      <c r="K13" s="178">
        <v>0</v>
      </c>
      <c r="L13" s="75">
        <v>379</v>
      </c>
      <c r="M13" s="75">
        <v>379</v>
      </c>
      <c r="O13" s="71"/>
    </row>
    <row r="14" spans="2:15" x14ac:dyDescent="0.45">
      <c r="B14" s="136" t="s">
        <v>78</v>
      </c>
      <c r="C14" s="73" t="s">
        <v>19</v>
      </c>
      <c r="D14" s="74">
        <v>378.66107180499995</v>
      </c>
      <c r="E14" s="74">
        <v>20.454999999999998</v>
      </c>
      <c r="F14" s="73" t="s">
        <v>22</v>
      </c>
      <c r="G14" s="76">
        <v>43174</v>
      </c>
      <c r="H14" s="76">
        <v>45037</v>
      </c>
      <c r="I14" s="237">
        <v>16</v>
      </c>
      <c r="J14" s="73" t="s">
        <v>25</v>
      </c>
      <c r="K14" s="178">
        <v>0</v>
      </c>
      <c r="L14" s="75">
        <v>378</v>
      </c>
      <c r="M14" s="75">
        <v>378</v>
      </c>
      <c r="O14" s="71"/>
    </row>
    <row r="15" spans="2:15" x14ac:dyDescent="0.45">
      <c r="B15" s="136" t="s">
        <v>79</v>
      </c>
      <c r="C15" s="73" t="s">
        <v>19</v>
      </c>
      <c r="D15" s="74">
        <v>397.59946660564918</v>
      </c>
      <c r="E15" s="74">
        <v>1.95</v>
      </c>
      <c r="F15" s="73" t="s">
        <v>22</v>
      </c>
      <c r="G15" s="76">
        <v>43306</v>
      </c>
      <c r="H15" s="76">
        <v>45131</v>
      </c>
      <c r="I15" s="237">
        <v>1</v>
      </c>
      <c r="J15" s="73" t="s">
        <v>25</v>
      </c>
      <c r="K15" s="178">
        <v>0</v>
      </c>
      <c r="L15" s="75">
        <v>397</v>
      </c>
      <c r="M15" s="75">
        <v>397</v>
      </c>
      <c r="O15" s="71"/>
    </row>
    <row r="16" spans="2:15" x14ac:dyDescent="0.45">
      <c r="B16" s="136" t="s">
        <v>80</v>
      </c>
      <c r="C16" s="73" t="s">
        <v>19</v>
      </c>
      <c r="D16" s="74">
        <v>401.92191316000003</v>
      </c>
      <c r="E16" s="74">
        <v>0</v>
      </c>
      <c r="F16" s="73" t="s">
        <v>22</v>
      </c>
      <c r="G16" s="76">
        <v>43437</v>
      </c>
      <c r="H16" s="76">
        <v>45315</v>
      </c>
      <c r="I16" s="237">
        <v>0</v>
      </c>
      <c r="J16" s="73" t="s">
        <v>25</v>
      </c>
      <c r="K16" s="178">
        <v>0</v>
      </c>
      <c r="L16" s="75">
        <v>402</v>
      </c>
      <c r="M16" s="75">
        <v>402</v>
      </c>
      <c r="O16" s="71"/>
    </row>
    <row r="17" spans="1:17" x14ac:dyDescent="0.45">
      <c r="B17" s="136" t="s">
        <v>81</v>
      </c>
      <c r="C17" s="73" t="s">
        <v>19</v>
      </c>
      <c r="D17" s="74">
        <v>380.22835894207003</v>
      </c>
      <c r="E17" s="74">
        <v>20.5</v>
      </c>
      <c r="F17" s="73" t="s">
        <v>22</v>
      </c>
      <c r="G17" s="76">
        <v>44137</v>
      </c>
      <c r="H17" s="76">
        <v>45221</v>
      </c>
      <c r="I17" s="237">
        <v>11</v>
      </c>
      <c r="J17" s="73" t="s">
        <v>25</v>
      </c>
      <c r="K17" s="178">
        <v>0</v>
      </c>
      <c r="L17" s="75">
        <v>380</v>
      </c>
      <c r="M17" s="75">
        <v>380</v>
      </c>
      <c r="O17" s="71"/>
    </row>
    <row r="18" spans="1:17" x14ac:dyDescent="0.45">
      <c r="B18" s="136" t="s">
        <v>82</v>
      </c>
      <c r="C18" s="73" t="s">
        <v>19</v>
      </c>
      <c r="D18" s="74">
        <v>400.67159067</v>
      </c>
      <c r="E18" s="74">
        <v>0</v>
      </c>
      <c r="F18" s="73" t="s">
        <v>22</v>
      </c>
      <c r="G18" s="76">
        <v>44266</v>
      </c>
      <c r="H18" s="76">
        <v>46129</v>
      </c>
      <c r="I18" s="237">
        <v>0</v>
      </c>
      <c r="J18" s="73" t="s">
        <v>25</v>
      </c>
      <c r="K18" s="178">
        <v>0</v>
      </c>
      <c r="L18" s="75">
        <v>401</v>
      </c>
      <c r="M18" s="75">
        <v>401</v>
      </c>
      <c r="O18" s="71"/>
    </row>
    <row r="19" spans="1:17" x14ac:dyDescent="0.45">
      <c r="B19" s="136" t="s">
        <v>83</v>
      </c>
      <c r="C19" s="73" t="s">
        <v>19</v>
      </c>
      <c r="D19" s="74">
        <v>551.3876325</v>
      </c>
      <c r="E19" s="74">
        <v>0</v>
      </c>
      <c r="F19" s="73" t="s">
        <v>22</v>
      </c>
      <c r="G19" s="76">
        <v>44285</v>
      </c>
      <c r="H19" s="76">
        <v>46135</v>
      </c>
      <c r="I19" s="237">
        <v>0</v>
      </c>
      <c r="J19" s="73" t="s">
        <v>25</v>
      </c>
      <c r="K19" s="178">
        <v>0</v>
      </c>
      <c r="L19" s="75">
        <v>552</v>
      </c>
      <c r="M19" s="75">
        <v>552</v>
      </c>
      <c r="O19" s="71"/>
    </row>
    <row r="20" spans="1:17" x14ac:dyDescent="0.45">
      <c r="B20" s="165" t="s">
        <v>127</v>
      </c>
      <c r="C20" s="152" t="s">
        <v>19</v>
      </c>
      <c r="D20" s="74">
        <v>400.91013643999997</v>
      </c>
      <c r="E20" s="74">
        <v>3.85</v>
      </c>
      <c r="F20" s="152" t="s">
        <v>22</v>
      </c>
      <c r="G20" s="155">
        <v>44496</v>
      </c>
      <c r="H20" s="155">
        <v>46315</v>
      </c>
      <c r="I20" s="237">
        <v>3</v>
      </c>
      <c r="J20" s="152" t="s">
        <v>25</v>
      </c>
      <c r="K20" s="178">
        <v>0</v>
      </c>
      <c r="L20" s="157">
        <v>396</v>
      </c>
      <c r="M20" s="157">
        <v>396</v>
      </c>
      <c r="O20" s="71"/>
    </row>
    <row r="21" spans="1:17" ht="13.5" customHeight="1" x14ac:dyDescent="0.45">
      <c r="B21" s="165" t="s">
        <v>128</v>
      </c>
      <c r="C21" s="152" t="s">
        <v>19</v>
      </c>
      <c r="D21" s="74">
        <v>400.59595163</v>
      </c>
      <c r="E21" s="74">
        <v>0</v>
      </c>
      <c r="F21" s="152" t="s">
        <v>22</v>
      </c>
      <c r="G21" s="155">
        <v>44503</v>
      </c>
      <c r="H21" s="155">
        <v>46321</v>
      </c>
      <c r="I21" s="237">
        <v>0</v>
      </c>
      <c r="J21" s="152" t="s">
        <v>25</v>
      </c>
      <c r="K21" s="178">
        <v>0</v>
      </c>
      <c r="L21" s="157">
        <v>400</v>
      </c>
      <c r="M21" s="157">
        <v>400</v>
      </c>
      <c r="O21" s="71"/>
    </row>
    <row r="22" spans="1:17" ht="13.5" customHeight="1" x14ac:dyDescent="0.45">
      <c r="B22" s="165" t="s">
        <v>229</v>
      </c>
      <c r="C22" s="152" t="s">
        <v>19</v>
      </c>
      <c r="D22" s="74">
        <v>339</v>
      </c>
      <c r="E22" s="74">
        <v>6</v>
      </c>
      <c r="F22" s="152" t="s">
        <v>22</v>
      </c>
      <c r="G22" s="155">
        <v>44713</v>
      </c>
      <c r="H22" s="155">
        <v>45858</v>
      </c>
      <c r="I22" s="237">
        <v>0</v>
      </c>
      <c r="J22" s="152" t="s">
        <v>25</v>
      </c>
      <c r="K22" s="178">
        <v>0</v>
      </c>
      <c r="L22" s="157">
        <v>339</v>
      </c>
      <c r="M22" s="157">
        <v>339</v>
      </c>
      <c r="O22" s="71"/>
    </row>
    <row r="23" spans="1:17" ht="13.5" customHeight="1" x14ac:dyDescent="0.45">
      <c r="B23" s="165" t="s">
        <v>274</v>
      </c>
      <c r="C23" s="152"/>
      <c r="D23" s="74"/>
      <c r="E23" s="74"/>
      <c r="F23" s="152"/>
      <c r="G23" s="155"/>
      <c r="H23" s="155"/>
      <c r="I23" s="237">
        <v>10</v>
      </c>
      <c r="J23" s="152"/>
      <c r="K23" s="178"/>
      <c r="L23" s="75" t="s">
        <v>10</v>
      </c>
      <c r="M23" s="75" t="s">
        <v>10</v>
      </c>
      <c r="O23" s="71"/>
    </row>
    <row r="24" spans="1:17" ht="13.5" customHeight="1" x14ac:dyDescent="0.45">
      <c r="B24" s="160" t="s">
        <v>184</v>
      </c>
      <c r="C24" s="161"/>
      <c r="D24" s="162"/>
      <c r="E24" s="163"/>
      <c r="F24" s="164"/>
      <c r="G24" s="164"/>
      <c r="H24" s="164"/>
      <c r="I24" s="236">
        <v>100</v>
      </c>
      <c r="J24" s="164"/>
      <c r="K24" s="164"/>
      <c r="L24" s="163">
        <v>6122</v>
      </c>
      <c r="M24" s="163">
        <v>6122</v>
      </c>
    </row>
    <row r="25" spans="1:17" ht="13.5" customHeight="1" x14ac:dyDescent="0.45">
      <c r="B25" s="87" t="s">
        <v>164</v>
      </c>
      <c r="C25" s="83"/>
      <c r="D25" s="153"/>
      <c r="E25" s="153"/>
      <c r="F25" s="79"/>
      <c r="G25" s="79"/>
      <c r="H25" s="79"/>
      <c r="I25" s="216"/>
      <c r="J25" s="79"/>
      <c r="K25" s="79"/>
      <c r="L25" s="78"/>
      <c r="M25" s="78"/>
    </row>
    <row r="26" spans="1:17" ht="13.5" customHeight="1" x14ac:dyDescent="0.45">
      <c r="B26" s="136" t="s">
        <v>203</v>
      </c>
      <c r="C26" s="73" t="s">
        <v>9</v>
      </c>
      <c r="D26" s="74">
        <v>391.02277932573043</v>
      </c>
      <c r="E26" s="74">
        <v>53.5</v>
      </c>
      <c r="F26" s="73" t="s">
        <v>22</v>
      </c>
      <c r="G26" s="76">
        <v>41456</v>
      </c>
      <c r="H26" s="76">
        <v>44470</v>
      </c>
      <c r="I26" s="237">
        <v>18</v>
      </c>
      <c r="J26" s="73" t="s">
        <v>25</v>
      </c>
      <c r="K26" s="178">
        <v>0</v>
      </c>
      <c r="L26" s="75">
        <v>345</v>
      </c>
      <c r="M26" s="75">
        <v>345</v>
      </c>
    </row>
    <row r="27" spans="1:17" ht="13.5" customHeight="1" x14ac:dyDescent="0.45">
      <c r="A27" s="72"/>
      <c r="B27" s="136" t="s">
        <v>84</v>
      </c>
      <c r="C27" s="73" t="s">
        <v>9</v>
      </c>
      <c r="D27" s="74">
        <v>573.56353094197652</v>
      </c>
      <c r="E27" s="74">
        <v>31.19</v>
      </c>
      <c r="F27" s="73" t="s">
        <v>11</v>
      </c>
      <c r="G27" s="76">
        <v>41609</v>
      </c>
      <c r="H27" s="76">
        <v>44562</v>
      </c>
      <c r="I27" s="237">
        <v>14</v>
      </c>
      <c r="J27" s="73" t="s">
        <v>25</v>
      </c>
      <c r="K27" s="178">
        <v>0</v>
      </c>
      <c r="L27" s="75">
        <v>508</v>
      </c>
      <c r="M27" s="75">
        <v>508</v>
      </c>
      <c r="Q27" s="71"/>
    </row>
    <row r="28" spans="1:17" ht="13.5" customHeight="1" x14ac:dyDescent="0.45">
      <c r="B28" s="136" t="s">
        <v>85</v>
      </c>
      <c r="C28" s="73" t="s">
        <v>9</v>
      </c>
      <c r="D28" s="74">
        <v>484.73574235869302</v>
      </c>
      <c r="E28" s="74">
        <v>39.75181113</v>
      </c>
      <c r="F28" s="73" t="s">
        <v>11</v>
      </c>
      <c r="G28" s="76">
        <v>41699</v>
      </c>
      <c r="H28" s="76">
        <v>44470</v>
      </c>
      <c r="I28" s="237">
        <v>29</v>
      </c>
      <c r="J28" s="73" t="s">
        <v>25</v>
      </c>
      <c r="K28" s="178">
        <v>0</v>
      </c>
      <c r="L28" s="75">
        <v>431</v>
      </c>
      <c r="M28" s="75">
        <v>431</v>
      </c>
      <c r="Q28" s="71"/>
    </row>
    <row r="29" spans="1:17" ht="13.5" customHeight="1" x14ac:dyDescent="0.45">
      <c r="B29" s="136" t="s">
        <v>204</v>
      </c>
      <c r="C29" s="73" t="s">
        <v>9</v>
      </c>
      <c r="D29" s="74">
        <v>385.91383278718547</v>
      </c>
      <c r="E29" s="74">
        <v>2</v>
      </c>
      <c r="F29" s="73" t="s">
        <v>11</v>
      </c>
      <c r="G29" s="76">
        <v>41883</v>
      </c>
      <c r="H29" s="76">
        <v>44409</v>
      </c>
      <c r="I29" s="237">
        <v>1</v>
      </c>
      <c r="J29" s="73" t="s">
        <v>25</v>
      </c>
      <c r="K29" s="178">
        <v>0</v>
      </c>
      <c r="L29" s="75">
        <v>343</v>
      </c>
      <c r="M29" s="75">
        <v>343</v>
      </c>
      <c r="Q29" s="71"/>
    </row>
    <row r="30" spans="1:17" x14ac:dyDescent="0.45">
      <c r="B30" s="136" t="s">
        <v>205</v>
      </c>
      <c r="C30" s="73" t="s">
        <v>9</v>
      </c>
      <c r="D30" s="74">
        <v>418.44542319147388</v>
      </c>
      <c r="E30" s="74">
        <v>24.309000000000001</v>
      </c>
      <c r="F30" s="73" t="s">
        <v>22</v>
      </c>
      <c r="G30" s="76">
        <v>42522</v>
      </c>
      <c r="H30" s="76">
        <v>45778</v>
      </c>
      <c r="I30" s="237">
        <v>12</v>
      </c>
      <c r="J30" s="73" t="s">
        <v>25</v>
      </c>
      <c r="K30" s="178">
        <v>0</v>
      </c>
      <c r="L30" s="75">
        <v>371</v>
      </c>
      <c r="M30" s="75">
        <v>371</v>
      </c>
      <c r="Q30" s="71"/>
    </row>
    <row r="31" spans="1:17" x14ac:dyDescent="0.45">
      <c r="B31" s="136" t="s">
        <v>86</v>
      </c>
      <c r="C31" s="73" t="s">
        <v>9</v>
      </c>
      <c r="D31" s="74">
        <v>421.93979333795704</v>
      </c>
      <c r="E31" s="74">
        <v>20.9</v>
      </c>
      <c r="F31" s="73" t="s">
        <v>22</v>
      </c>
      <c r="G31" s="76">
        <v>42795</v>
      </c>
      <c r="H31" s="76">
        <v>45992</v>
      </c>
      <c r="I31" s="237">
        <v>15</v>
      </c>
      <c r="J31" s="73" t="s">
        <v>25</v>
      </c>
      <c r="K31" s="178">
        <v>0</v>
      </c>
      <c r="L31" s="75">
        <v>375</v>
      </c>
      <c r="M31" s="75">
        <v>375</v>
      </c>
      <c r="Q31" s="71"/>
    </row>
    <row r="32" spans="1:17" x14ac:dyDescent="0.3">
      <c r="A32" s="222"/>
      <c r="B32" s="136" t="s">
        <v>87</v>
      </c>
      <c r="C32" s="73" t="s">
        <v>9</v>
      </c>
      <c r="D32" s="74">
        <v>418.27057470652596</v>
      </c>
      <c r="E32" s="74">
        <v>22</v>
      </c>
      <c r="F32" s="73" t="s">
        <v>11</v>
      </c>
      <c r="G32" s="76">
        <v>43070</v>
      </c>
      <c r="H32" s="76">
        <v>44562</v>
      </c>
      <c r="I32" s="237">
        <v>10</v>
      </c>
      <c r="J32" s="73" t="s">
        <v>25</v>
      </c>
      <c r="K32" s="178">
        <v>0</v>
      </c>
      <c r="L32" s="75">
        <v>371</v>
      </c>
      <c r="M32" s="75">
        <v>371</v>
      </c>
      <c r="Q32" s="71"/>
    </row>
    <row r="33" spans="2:17" x14ac:dyDescent="0.45">
      <c r="B33" s="136" t="s">
        <v>88</v>
      </c>
      <c r="C33" s="73" t="s">
        <v>9</v>
      </c>
      <c r="D33" s="74">
        <v>422.66458457388001</v>
      </c>
      <c r="E33" s="74">
        <v>21.05</v>
      </c>
      <c r="F33" s="73" t="s">
        <v>22</v>
      </c>
      <c r="G33" s="76">
        <v>43221</v>
      </c>
      <c r="H33" s="76">
        <v>44682</v>
      </c>
      <c r="I33" s="237">
        <v>15</v>
      </c>
      <c r="J33" s="73" t="s">
        <v>25</v>
      </c>
      <c r="K33" s="178">
        <v>0</v>
      </c>
      <c r="L33" s="75">
        <v>374</v>
      </c>
      <c r="M33" s="75">
        <v>374</v>
      </c>
      <c r="Q33" s="71"/>
    </row>
    <row r="34" spans="2:17" x14ac:dyDescent="0.45">
      <c r="B34" s="136" t="s">
        <v>89</v>
      </c>
      <c r="C34" s="73" t="s">
        <v>9</v>
      </c>
      <c r="D34" s="74">
        <v>421.54551002382294</v>
      </c>
      <c r="E34" s="74">
        <v>20.74</v>
      </c>
      <c r="F34" s="73" t="s">
        <v>22</v>
      </c>
      <c r="G34" s="76">
        <v>43525</v>
      </c>
      <c r="H34" s="76">
        <v>45748</v>
      </c>
      <c r="I34" s="237">
        <v>16</v>
      </c>
      <c r="J34" s="73" t="s">
        <v>25</v>
      </c>
      <c r="K34" s="178">
        <v>0</v>
      </c>
      <c r="L34" s="75">
        <v>374</v>
      </c>
      <c r="M34" s="75">
        <v>374</v>
      </c>
      <c r="Q34" s="71"/>
    </row>
    <row r="35" spans="2:17" x14ac:dyDescent="0.45">
      <c r="B35" s="136" t="s">
        <v>90</v>
      </c>
      <c r="C35" s="73" t="s">
        <v>9</v>
      </c>
      <c r="D35" s="74">
        <v>418.51773106923292</v>
      </c>
      <c r="E35" s="74">
        <v>23.5</v>
      </c>
      <c r="F35" s="73" t="s">
        <v>22</v>
      </c>
      <c r="G35" s="76">
        <v>43647</v>
      </c>
      <c r="H35" s="76">
        <v>45292</v>
      </c>
      <c r="I35" s="237">
        <v>15</v>
      </c>
      <c r="J35" s="73" t="s">
        <v>25</v>
      </c>
      <c r="K35" s="178">
        <v>0</v>
      </c>
      <c r="L35" s="75">
        <v>372</v>
      </c>
      <c r="M35" s="75">
        <v>372</v>
      </c>
      <c r="Q35" s="71"/>
    </row>
    <row r="36" spans="2:17" x14ac:dyDescent="0.45">
      <c r="B36" s="136" t="s">
        <v>91</v>
      </c>
      <c r="C36" s="73" t="s">
        <v>9</v>
      </c>
      <c r="D36" s="74">
        <v>413.10253328696285</v>
      </c>
      <c r="E36" s="74">
        <v>32.052621699999996</v>
      </c>
      <c r="F36" s="73" t="s">
        <v>22</v>
      </c>
      <c r="G36" s="76">
        <v>43922</v>
      </c>
      <c r="H36" s="76">
        <v>45566</v>
      </c>
      <c r="I36" s="237">
        <v>16</v>
      </c>
      <c r="J36" s="73" t="s">
        <v>25</v>
      </c>
      <c r="K36" s="178">
        <v>0</v>
      </c>
      <c r="L36" s="75">
        <v>367</v>
      </c>
      <c r="M36" s="75">
        <v>367</v>
      </c>
      <c r="Q36" s="71"/>
    </row>
    <row r="37" spans="2:17" x14ac:dyDescent="0.45">
      <c r="B37" s="136" t="s">
        <v>92</v>
      </c>
      <c r="C37" s="73" t="s">
        <v>9</v>
      </c>
      <c r="D37" s="74">
        <v>421.46847053327508</v>
      </c>
      <c r="E37" s="74">
        <v>21</v>
      </c>
      <c r="F37" s="73" t="s">
        <v>22</v>
      </c>
      <c r="G37" s="76">
        <v>44814</v>
      </c>
      <c r="H37" s="76">
        <v>46082</v>
      </c>
      <c r="I37" s="237">
        <v>13</v>
      </c>
      <c r="J37" s="73" t="s">
        <v>25</v>
      </c>
      <c r="K37" s="178">
        <v>0</v>
      </c>
      <c r="L37" s="75">
        <v>374</v>
      </c>
      <c r="M37" s="75">
        <v>374</v>
      </c>
      <c r="Q37" s="71"/>
    </row>
    <row r="38" spans="2:17" x14ac:dyDescent="0.45">
      <c r="B38" s="136" t="s">
        <v>230</v>
      </c>
      <c r="C38" s="73" t="s">
        <v>9</v>
      </c>
      <c r="D38" s="74">
        <v>406</v>
      </c>
      <c r="E38" s="74">
        <v>0</v>
      </c>
      <c r="F38" s="73" t="s">
        <v>22</v>
      </c>
      <c r="G38" s="76">
        <v>44708</v>
      </c>
      <c r="H38" s="76">
        <v>45792</v>
      </c>
      <c r="I38" s="237"/>
      <c r="J38" s="73" t="s">
        <v>25</v>
      </c>
      <c r="K38" s="178">
        <v>0</v>
      </c>
      <c r="L38" s="75">
        <v>397</v>
      </c>
      <c r="M38" s="75">
        <v>397</v>
      </c>
      <c r="Q38" s="71"/>
    </row>
    <row r="39" spans="2:17" x14ac:dyDescent="0.45">
      <c r="B39" s="95" t="s">
        <v>164</v>
      </c>
      <c r="C39" s="139"/>
      <c r="D39" s="144"/>
      <c r="E39" s="145"/>
      <c r="F39" s="96"/>
      <c r="G39" s="96"/>
      <c r="H39" s="96"/>
      <c r="I39" s="238">
        <v>174</v>
      </c>
      <c r="J39" s="96"/>
      <c r="K39" s="96"/>
      <c r="L39" s="145">
        <v>5002</v>
      </c>
      <c r="M39" s="145">
        <v>5002</v>
      </c>
    </row>
    <row r="40" spans="2:17" x14ac:dyDescent="0.45">
      <c r="B40" s="95" t="s">
        <v>183</v>
      </c>
      <c r="C40" s="139"/>
      <c r="D40" s="144"/>
      <c r="E40" s="145"/>
      <c r="F40" s="96"/>
      <c r="G40" s="96"/>
      <c r="H40" s="96"/>
      <c r="I40" s="238">
        <v>274</v>
      </c>
      <c r="J40" s="96"/>
      <c r="K40" s="96"/>
      <c r="L40" s="145">
        <v>11124</v>
      </c>
      <c r="M40" s="145">
        <v>11124</v>
      </c>
    </row>
    <row r="41" spans="2:17" hidden="1" x14ac:dyDescent="0.45">
      <c r="B41" s="89" t="s">
        <v>94</v>
      </c>
      <c r="C41" s="90"/>
      <c r="D41" s="90"/>
      <c r="E41" s="90"/>
      <c r="F41" s="90"/>
      <c r="G41" s="79"/>
      <c r="H41" s="79"/>
      <c r="I41" s="237"/>
      <c r="J41" s="79"/>
      <c r="K41" s="79"/>
      <c r="L41" s="75" t="s">
        <v>10</v>
      </c>
      <c r="M41" s="75" t="s">
        <v>10</v>
      </c>
    </row>
    <row r="42" spans="2:17" x14ac:dyDescent="0.45">
      <c r="B42" s="160" t="s">
        <v>93</v>
      </c>
      <c r="C42" s="92"/>
      <c r="D42" s="92"/>
      <c r="E42" s="92"/>
      <c r="F42" s="92"/>
      <c r="G42" s="93"/>
      <c r="H42" s="93"/>
      <c r="I42" s="236">
        <v>402</v>
      </c>
      <c r="J42" s="93"/>
      <c r="K42" s="93"/>
      <c r="L42" s="94">
        <v>16382</v>
      </c>
      <c r="M42" s="94">
        <v>16035</v>
      </c>
    </row>
    <row r="44" spans="2:17" ht="13.5" customHeight="1" x14ac:dyDescent="0.45">
      <c r="B44" s="183" t="s">
        <v>342</v>
      </c>
    </row>
    <row r="45" spans="2:17" ht="13.5" customHeight="1" x14ac:dyDescent="0.45">
      <c r="B45" s="183"/>
    </row>
    <row r="46" spans="2:17" ht="13.5" customHeight="1" x14ac:dyDescent="0.45"/>
    <row r="47" spans="2:17" ht="13.5" customHeight="1" x14ac:dyDescent="0.45"/>
    <row r="48" spans="2:17"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26.1" customHeight="1" x14ac:dyDescent="0.45"/>
    <row r="62" ht="26.1" customHeight="1" x14ac:dyDescent="0.45"/>
    <row r="63" ht="13.5" customHeight="1" x14ac:dyDescent="0.45"/>
    <row r="6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ht="13.5" customHeight="1" x14ac:dyDescent="0.45"/>
    <row r="73" ht="13.5" customHeight="1" x14ac:dyDescent="0.45"/>
    <row r="74" ht="13.5" customHeight="1" x14ac:dyDescent="0.45"/>
    <row r="75" ht="13.5" customHeight="1" x14ac:dyDescent="0.45"/>
    <row r="76" ht="13.5" customHeight="1" x14ac:dyDescent="0.45"/>
    <row r="77" ht="13.5" customHeight="1" x14ac:dyDescent="0.45"/>
    <row r="78" ht="13.5" hidden="1" customHeight="1" x14ac:dyDescent="0.45"/>
    <row r="79" ht="13.5" customHeight="1" x14ac:dyDescent="0.45"/>
  </sheetData>
  <mergeCells count="4">
    <mergeCell ref="G4:H4"/>
    <mergeCell ref="L4:M4"/>
    <mergeCell ref="B4:B5"/>
    <mergeCell ref="D4:E4"/>
  </mergeCells>
  <pageMargins left="0.25" right="0.25" top="0.75" bottom="0.75" header="0.3" footer="0.3"/>
  <pageSetup paperSize="9"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7" ma:contentTypeDescription="Create a new document." ma:contentTypeScope="" ma:versionID="3584c3ef3feddfc7d5ec8672b4cd266b">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17ac39776c0f33ad88d659b4e4565c5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71a841-3909-4712-99f7-42e62224c0a4">
      <Terms xmlns="http://schemas.microsoft.com/office/infopath/2007/PartnerControls"/>
    </lcf76f155ced4ddcb4097134ff3c332f>
    <TaxCatchAll xmlns="01a0b749-5424-4c84-8d50-30ab60aaf7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2CD019-FA24-45E2-9BB6-BA4F6F149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F3AEAA-DCA5-4478-A2B7-E52E14CEE760}">
  <ds:schemaRefs>
    <ds:schemaRef ds:uri="7e71a841-3909-4712-99f7-42e62224c0a4"/>
    <ds:schemaRef ds:uri="http://purl.org/dc/dcmitype/"/>
    <ds:schemaRef ds:uri="01a0b749-5424-4c84-8d50-30ab60aaf795"/>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9D58799-2A0C-418E-96CE-E654964ABE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vt:lpstr>
      <vt:lpstr>Funds Raised</vt:lpstr>
      <vt:lpstr>Funds Realised</vt:lpstr>
      <vt:lpstr>Funds Deployed</vt:lpstr>
      <vt:lpstr>Structured &amp; Private Equity</vt:lpstr>
      <vt:lpstr>Private Debt</vt:lpstr>
      <vt:lpstr>Real Assets</vt:lpstr>
      <vt:lpstr>Credit</vt:lpstr>
      <vt:lpstr>Credit (cont.)</vt:lpstr>
      <vt:lpstr>Structured &amp; Private Equity (2)</vt:lpstr>
      <vt:lpstr>Private Debt- sep</vt:lpstr>
      <vt:lpstr>Private Debt (2)</vt:lpstr>
      <vt:lpstr>Real Assets- sep</vt:lpstr>
      <vt:lpstr>Real Assets (2)</vt:lpstr>
      <vt:lpstr>Balance sheet</vt:lpstr>
      <vt:lpstr>Disclaimer</vt:lpstr>
      <vt:lpstr>Cover!Print_Area</vt:lpstr>
      <vt:lpstr>'Private Debt'!Print_Area</vt:lpstr>
      <vt:lpstr>'Private Debt (2)'!Print_Area</vt:lpstr>
      <vt:lpstr>'Private Debt- sep'!Print_Area</vt:lpstr>
      <vt:lpstr>'Real Assets'!Print_Area</vt:lpstr>
      <vt:lpstr>'Real Assets (2)'!Print_Area</vt:lpstr>
      <vt:lpstr>'Structured &amp; Private Equity'!Print_Area</vt:lpstr>
      <vt:lpstr>'Structured &amp; Private Equity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Larissa Machatzke</dc:creator>
  <cp:lastModifiedBy>Caterina Neri</cp:lastModifiedBy>
  <cp:lastPrinted>2022-05-17T19:27:13Z</cp:lastPrinted>
  <dcterms:created xsi:type="dcterms:W3CDTF">2021-11-10T16:54:38Z</dcterms:created>
  <dcterms:modified xsi:type="dcterms:W3CDTF">2024-06-25T13:18:51Z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0x010100AD2E8455E2DDED4A9E246B21040F70D7</vt:lpwstr>
  </property>
  <property fmtid="{D5CDD505-2E9C-101B-9397-08002B2CF9AE}" pid="3" name="MediaServiceImageTags">
    <vt:lpwstr/>
  </property>
  <property fmtid="{D5CDD505-2E9C-101B-9397-08002B2CF9AE}" pid="4" name="MSIP_Label_af25074f-3ade-4fa6-b1b3-54141a669e4a_Enabled">
    <vt:lpwstr>true</vt:lpwstr>
  </property>
  <property fmtid="{D5CDD505-2E9C-101B-9397-08002B2CF9AE}" pid="5" name="MSIP_Label_af25074f-3ade-4fa6-b1b3-54141a669e4a_SetDate">
    <vt:lpwstr>2024-06-25T13:18:49Z</vt:lpwstr>
  </property>
  <property fmtid="{D5CDD505-2E9C-101B-9397-08002B2CF9AE}" pid="6" name="MSIP_Label_af25074f-3ade-4fa6-b1b3-54141a669e4a_Method">
    <vt:lpwstr>Privileged</vt:lpwstr>
  </property>
  <property fmtid="{D5CDD505-2E9C-101B-9397-08002B2CF9AE}" pid="7" name="MSIP_Label_af25074f-3ade-4fa6-b1b3-54141a669e4a_Name">
    <vt:lpwstr>ICG-DataClassificationTag-Public</vt:lpwstr>
  </property>
  <property fmtid="{D5CDD505-2E9C-101B-9397-08002B2CF9AE}" pid="8" name="MSIP_Label_af25074f-3ade-4fa6-b1b3-54141a669e4a_SiteId">
    <vt:lpwstr>31d4ce72-dfb2-4be8-b876-3278f8641754</vt:lpwstr>
  </property>
  <property fmtid="{D5CDD505-2E9C-101B-9397-08002B2CF9AE}" pid="9" name="MSIP_Label_af25074f-3ade-4fa6-b1b3-54141a669e4a_ActionId">
    <vt:lpwstr>5811a336-3e9d-4c9b-b392-62f03de5a4d2</vt:lpwstr>
  </property>
  <property fmtid="{D5CDD505-2E9C-101B-9397-08002B2CF9AE}" pid="10" name="MSIP_Label_af25074f-3ade-4fa6-b1b3-54141a669e4a_ContentBits">
    <vt:lpwstr>0</vt:lpwstr>
  </property>
</Properties>
</file>