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https://icgplc.sharepoint.com/sites/AccountsData/Shared Documents/General/IMG/1. Results/FY24/H1 FY24/Datapack/"/>
    </mc:Choice>
  </mc:AlternateContent>
  <xr:revisionPtr revIDLastSave="67" documentId="14_{4882CC4A-4865-4ADA-BE04-4658FBF250A4}" xr6:coauthVersionLast="47" xr6:coauthVersionMax="47" xr10:uidLastSave="{E516CA53-83A5-43A1-A5B4-5FEF68204BD9}"/>
  <bookViews>
    <workbookView xWindow="58830" yWindow="-18120" windowWidth="29040" windowHeight="17520" tabRatio="944" firstSheet="6" activeTab="6" xr2:uid="{0B379139-B16B-4DDF-99F0-9C824B98DB63}"/>
  </bookViews>
  <sheets>
    <sheet name="Cover" sheetId="22" r:id="rId1"/>
    <sheet name="Business activity&gt;&gt;&gt;" sheetId="23" r:id="rId2"/>
    <sheet name="Fundraising" sheetId="12" r:id="rId3"/>
    <sheet name="Deployment" sheetId="14" r:id="rId4"/>
    <sheet name="Realisations" sheetId="15" r:id="rId5"/>
    <sheet name="Fund information&gt;&gt;&gt;" sheetId="24" r:id="rId6"/>
    <sheet name="Structured &amp; Private Equity" sheetId="1" r:id="rId7"/>
    <sheet name="Private Debt" sheetId="7" r:id="rId8"/>
    <sheet name="Real Assets" sheetId="8" r:id="rId9"/>
    <sheet name="Credit - Liquid" sheetId="4" r:id="rId10"/>
    <sheet name="Credit - CLOs" sheetId="16" r:id="rId11"/>
    <sheet name="Fund performance&gt;&gt;&gt;" sheetId="25" r:id="rId12"/>
    <sheet name="Structured &amp; Private Equity " sheetId="9" r:id="rId13"/>
    <sheet name="Private Debt- sep" sheetId="2" state="hidden" r:id="rId14"/>
    <sheet name="Private Debt " sheetId="10" r:id="rId15"/>
    <sheet name="Real Assets- sep" sheetId="3" state="hidden" r:id="rId16"/>
    <sheet name="Real Assets " sheetId="11" r:id="rId17"/>
    <sheet name="Balance sheet inv. port.&gt;&gt;&gt;" sheetId="26" r:id="rId18"/>
    <sheet name="Balance sheet" sheetId="17" r:id="rId19"/>
    <sheet name="Disclaimer" sheetId="5" r:id="rId20"/>
  </sheets>
  <definedNames>
    <definedName name="_xlnm.Print_Area" localSheetId="17">'Balance sheet inv. port.&gt;&gt;&gt;'!$A$1:$N$26</definedName>
    <definedName name="_xlnm.Print_Area" localSheetId="1">'Business activity&gt;&gt;&gt;'!$A$1:$N$26</definedName>
    <definedName name="_xlnm.Print_Area" localSheetId="0">Cover!$A$1:$N$26</definedName>
    <definedName name="_xlnm.Print_Area" localSheetId="10">'Credit - CLOs'!$B$1:$K$42</definedName>
    <definedName name="_xlnm.Print_Area" localSheetId="5">'Fund information&gt;&gt;&gt;'!$A$1:$N$26</definedName>
    <definedName name="_xlnm.Print_Area" localSheetId="11">'Fund performance&gt;&gt;&gt;'!$A$1:$N$26</definedName>
    <definedName name="_xlnm.Print_Area" localSheetId="7">'Private Debt'!$A$1:$N$27</definedName>
    <definedName name="_xlnm.Print_Area" localSheetId="14">'Private Debt '!$A$1:$L$20</definedName>
    <definedName name="_xlnm.Print_Area" localSheetId="13">'Private Debt- sep'!$B$1:$N$26</definedName>
    <definedName name="_xlnm.Print_Area" localSheetId="8">'Real Assets'!$A$1:$N$30</definedName>
    <definedName name="_xlnm.Print_Area" localSheetId="16">'Real Assets '!$A$1:$L$24</definedName>
    <definedName name="_xlnm.Print_Area" localSheetId="6">'Structured &amp; Private Equity'!$A$1</definedName>
    <definedName name="_xlnm.Print_Area" localSheetId="12">'Structured &amp; Private Equity '!$A$1:$L$29</definedName>
  </definedNames>
  <calcPr calcId="191029" concurrentManualCount="2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5" i="12" l="1"/>
  <c r="D25" i="12"/>
  <c r="E23" i="12"/>
  <c r="N25" i="8"/>
  <c r="M25" i="8"/>
  <c r="C29" i="17" l="1"/>
  <c r="G32" i="15" l="1"/>
  <c r="G33" i="15" s="1"/>
  <c r="F32" i="15"/>
  <c r="E32" i="15"/>
  <c r="E33" i="15" s="1"/>
  <c r="D32" i="15"/>
  <c r="E36" i="14"/>
  <c r="D36" i="14"/>
  <c r="D33" i="14"/>
  <c r="N29" i="8"/>
  <c r="M29" i="8"/>
  <c r="N18" i="8"/>
  <c r="M18" i="8"/>
  <c r="M30" i="8" l="1"/>
  <c r="E21" i="12"/>
  <c r="E26" i="12" s="1"/>
  <c r="D21" i="12"/>
  <c r="G40" i="15" l="1"/>
  <c r="G41" i="15" s="1"/>
  <c r="E40" i="15"/>
  <c r="E41" i="15" s="1"/>
  <c r="E20" i="14" l="1"/>
  <c r="E15" i="12"/>
  <c r="E32" i="12"/>
  <c r="E33" i="12" s="1"/>
  <c r="J38" i="16" l="1"/>
  <c r="J22" i="16"/>
  <c r="M16" i="7"/>
  <c r="M32" i="1"/>
  <c r="M25" i="1"/>
  <c r="N16" i="7" l="1"/>
  <c r="N25" i="1"/>
  <c r="G24" i="4"/>
  <c r="G22" i="16" l="1"/>
  <c r="G38" i="16"/>
  <c r="G39" i="16" l="1"/>
  <c r="E29" i="14" l="1"/>
  <c r="D22" i="14"/>
  <c r="E22" i="14"/>
  <c r="D8" i="14"/>
  <c r="E8" i="14"/>
  <c r="E6" i="12"/>
  <c r="E8" i="12" s="1"/>
  <c r="E33" i="14" l="1"/>
  <c r="E38" i="14" s="1"/>
  <c r="E12" i="12"/>
  <c r="E17" i="12" s="1"/>
  <c r="D12" i="12"/>
  <c r="E5" i="12"/>
  <c r="E10" i="12" s="1"/>
  <c r="D5" i="12"/>
  <c r="E34" i="12" l="1"/>
  <c r="I30" i="8" l="1"/>
  <c r="I31" i="1"/>
  <c r="I34" i="1" s="1"/>
  <c r="I27" i="7"/>
  <c r="D24" i="14" l="1"/>
  <c r="E24" i="14"/>
  <c r="E26" i="14"/>
  <c r="E14" i="14"/>
  <c r="E12" i="14"/>
  <c r="D12" i="14"/>
  <c r="E10" i="14"/>
  <c r="D10" i="14"/>
  <c r="E7" i="14"/>
  <c r="D7" i="14"/>
  <c r="G20" i="15"/>
  <c r="F20" i="15"/>
  <c r="E20" i="15"/>
  <c r="D20" i="15"/>
  <c r="G18" i="15"/>
  <c r="E18" i="15"/>
  <c r="G11" i="15"/>
  <c r="F11" i="15"/>
  <c r="E11" i="15"/>
  <c r="D11" i="15"/>
  <c r="G6" i="15"/>
  <c r="F6" i="15"/>
  <c r="E6" i="15"/>
  <c r="D6" i="15"/>
  <c r="E12" i="15" l="1"/>
  <c r="G12" i="15"/>
  <c r="G22" i="15"/>
  <c r="E22" i="15"/>
  <c r="E16" i="14"/>
  <c r="E39" i="14" l="1"/>
  <c r="G42" i="15"/>
  <c r="E42" i="15"/>
  <c r="J23" i="4"/>
  <c r="J18" i="4"/>
  <c r="K18" i="4"/>
  <c r="K9" i="4" l="1"/>
  <c r="J15" i="4"/>
  <c r="K15" i="4"/>
  <c r="K23" i="4"/>
  <c r="C31" i="17"/>
  <c r="K24" i="4" l="1"/>
  <c r="J39" i="16"/>
  <c r="M26" i="7" l="1"/>
  <c r="N32" i="1"/>
  <c r="N17" i="1"/>
  <c r="M29" i="1"/>
  <c r="N29" i="1"/>
  <c r="M17" i="1"/>
  <c r="M13" i="1"/>
  <c r="N13" i="1"/>
  <c r="M22" i="7" l="1"/>
  <c r="M27" i="7" s="1"/>
  <c r="M9" i="1"/>
  <c r="M34" i="1" s="1"/>
  <c r="N26" i="7" l="1"/>
  <c r="N22" i="7" l="1"/>
  <c r="N27" i="7" s="1"/>
  <c r="K22" i="16" l="1"/>
  <c r="K38" i="16"/>
  <c r="N30" i="8"/>
  <c r="N9" i="1"/>
  <c r="N34" i="1" s="1"/>
  <c r="K39" i="16" l="1"/>
  <c r="K41" i="16" s="1"/>
  <c r="G41" i="16"/>
  <c r="J9" i="4"/>
  <c r="J24" i="4" l="1"/>
  <c r="J41" i="16" s="1"/>
</calcChain>
</file>

<file path=xl/sharedStrings.xml><?xml version="1.0" encoding="utf-8"?>
<sst xmlns="http://schemas.openxmlformats.org/spreadsheetml/2006/main" count="1280" uniqueCount="398">
  <si>
    <t>Curr. (‘m)</t>
  </si>
  <si>
    <t>Fee basis</t>
  </si>
  <si>
    <t>Perf. Fee</t>
  </si>
  <si>
    <t>Fund Status</t>
  </si>
  <si>
    <t>Starts</t>
  </si>
  <si>
    <t>Ends</t>
  </si>
  <si>
    <t>AUM</t>
  </si>
  <si>
    <t>FE AUM</t>
  </si>
  <si>
    <t>European Fund 2006 B</t>
  </si>
  <si>
    <t>EUR</t>
  </si>
  <si>
    <t>-</t>
  </si>
  <si>
    <t>Realisation</t>
  </si>
  <si>
    <t>N/A</t>
  </si>
  <si>
    <t>Europe V</t>
  </si>
  <si>
    <t>Europe VI</t>
  </si>
  <si>
    <t>Europe VII</t>
  </si>
  <si>
    <t>Europe VIII</t>
  </si>
  <si>
    <t>Fundraising/ Investing</t>
  </si>
  <si>
    <t>Committed</t>
  </si>
  <si>
    <t>USD</t>
  </si>
  <si>
    <t>Fund III</t>
  </si>
  <si>
    <t>Fund IV</t>
  </si>
  <si>
    <t>Investing</t>
  </si>
  <si>
    <t>European Mid-Market</t>
  </si>
  <si>
    <t>Recovery 2008 B</t>
  </si>
  <si>
    <t>Invested</t>
  </si>
  <si>
    <t>Recovery Fund II</t>
  </si>
  <si>
    <t>Fund</t>
  </si>
  <si>
    <t>Fund II</t>
  </si>
  <si>
    <t>GBP</t>
  </si>
  <si>
    <t>Listed Investment Trust</t>
  </si>
  <si>
    <t>NAV</t>
  </si>
  <si>
    <t>Mandates and Co-Investment Vehicles</t>
  </si>
  <si>
    <t>Senior Debt Partners: total</t>
  </si>
  <si>
    <t>N. American Private Debt:</t>
  </si>
  <si>
    <t>Fund I</t>
  </si>
  <si>
    <t>N. American Private Debt: total</t>
  </si>
  <si>
    <t>Australian Loans:</t>
  </si>
  <si>
    <t>Australian Senior Loan Fund</t>
  </si>
  <si>
    <t>AUD</t>
  </si>
  <si>
    <t>Australian Loans: total</t>
  </si>
  <si>
    <t>Private Debt: total</t>
  </si>
  <si>
    <t>Real Estate Senior Debt :</t>
  </si>
  <si>
    <t>Senior Secured UK Property Debt</t>
  </si>
  <si>
    <t>Real Estate Senior Debt: total</t>
  </si>
  <si>
    <t>Real Estate Partnership Capital:</t>
  </si>
  <si>
    <t>Fund V*</t>
  </si>
  <si>
    <t>Final Close + 3 Years</t>
  </si>
  <si>
    <t>Real Estate Partnership Capital: total</t>
  </si>
  <si>
    <t>Real Estate Development:</t>
  </si>
  <si>
    <t>Longbow Development Fund</t>
  </si>
  <si>
    <t>Real Estate Development: total</t>
  </si>
  <si>
    <t>Sale and Leaseback:</t>
  </si>
  <si>
    <t>1, 094</t>
  </si>
  <si>
    <t>Sale and Leaseback: total</t>
  </si>
  <si>
    <t>Real Estate: total</t>
  </si>
  <si>
    <t>Infrastructure Equity:</t>
  </si>
  <si>
    <t>Infrastructure Equity: total</t>
  </si>
  <si>
    <t>Infrastructure : total</t>
  </si>
  <si>
    <t>Real Assets: total</t>
  </si>
  <si>
    <t>Eurocredit Investment I</t>
  </si>
  <si>
    <t>Open ended</t>
  </si>
  <si>
    <t>Global Loan Fund</t>
  </si>
  <si>
    <t>European Senior Loan Fund</t>
  </si>
  <si>
    <t>Alternative Credit Fund</t>
  </si>
  <si>
    <t>Structured Special Opportunities</t>
  </si>
  <si>
    <t>ICG Secured Finance Fund</t>
  </si>
  <si>
    <t>Total Credit Fund</t>
  </si>
  <si>
    <t>Global Total Credit</t>
  </si>
  <si>
    <t>ICG US CLO 2014-1</t>
  </si>
  <si>
    <t>ICG US CLO 2014-2</t>
  </si>
  <si>
    <t>ICG US CLO 2014-3</t>
  </si>
  <si>
    <t>ICG US CLO 2015-2</t>
  </si>
  <si>
    <t>ICG US CLO 2016-1</t>
  </si>
  <si>
    <t>ICG US CLO 2017-1</t>
  </si>
  <si>
    <t>ICG US CLO 2018-1</t>
  </si>
  <si>
    <t>ICG US CLO 2018-2</t>
  </si>
  <si>
    <t>ICG US CLO 2018-3</t>
  </si>
  <si>
    <t>ICG US CLO 2020-1</t>
  </si>
  <si>
    <t>ICG US CLO 2021-1</t>
  </si>
  <si>
    <t>ICG US CLO 2021-2</t>
  </si>
  <si>
    <t>St Pauls III</t>
  </si>
  <si>
    <t>St Pauls IV</t>
  </si>
  <si>
    <t>St Pauls VII</t>
  </si>
  <si>
    <t>St Pauls VIII</t>
  </si>
  <si>
    <t>St Pauls IX</t>
  </si>
  <si>
    <t>St Pauls X</t>
  </si>
  <si>
    <t>St Pauls XI</t>
  </si>
  <si>
    <t>St Pauls XII</t>
  </si>
  <si>
    <t>ICG Euro CLO 2021-1</t>
  </si>
  <si>
    <t>Credit: total</t>
  </si>
  <si>
    <t>Other Balance Sheet Investments</t>
  </si>
  <si>
    <t>20% share of 20% fee. 
Hurdle: 8%</t>
  </si>
  <si>
    <t>Structured and Private Equity</t>
  </si>
  <si>
    <r>
      <t>TP AUM</t>
    </r>
    <r>
      <rPr>
        <b/>
        <vertAlign val="superscript"/>
        <sz val="8"/>
        <color theme="0"/>
        <rFont val="Calibri"/>
        <family val="2"/>
        <scheme val="minor"/>
      </rPr>
      <t>1</t>
    </r>
  </si>
  <si>
    <r>
      <t>ICG</t>
    </r>
    <r>
      <rPr>
        <b/>
        <vertAlign val="superscript"/>
        <sz val="8"/>
        <color theme="0"/>
        <rFont val="Calibri"/>
        <family val="2"/>
        <scheme val="minor"/>
      </rPr>
      <t>2</t>
    </r>
  </si>
  <si>
    <r>
      <t>ICG drawn</t>
    </r>
    <r>
      <rPr>
        <b/>
        <vertAlign val="superscript"/>
        <sz val="8"/>
        <color theme="0"/>
        <rFont val="Calibri"/>
        <family val="2"/>
        <scheme val="minor"/>
      </rPr>
      <t>3</t>
    </r>
    <r>
      <rPr>
        <b/>
        <sz val="8"/>
        <color theme="0"/>
        <rFont val="Calibri"/>
        <family val="2"/>
        <scheme val="minor"/>
      </rPr>
      <t xml:space="preserve">
(£m)</t>
    </r>
  </si>
  <si>
    <r>
      <t>Mgmt fee</t>
    </r>
    <r>
      <rPr>
        <b/>
        <vertAlign val="superscript"/>
        <sz val="8"/>
        <color theme="0"/>
        <rFont val="Calibri"/>
        <family val="2"/>
        <scheme val="minor"/>
      </rPr>
      <t>4</t>
    </r>
  </si>
  <si>
    <t>Private Debt</t>
  </si>
  <si>
    <t>Real Assets</t>
  </si>
  <si>
    <t>Credit</t>
  </si>
  <si>
    <t>* Third-party AUM includes co-mingled funds and mandates. The third-party AUM and third-party fee-earning AUM as at 30 September 2021 excludes mandates.
1 At final close (or most recent close for those funds still in fundraising); 2 ICG Commitment; 3 Drawn ICG balance sheet commitment at fair value as at 30 September 2021; 4 Target management fee; 5 Contribution to third-party AUM and third-party fee-earning AUM as at 30 September 2021.</t>
  </si>
  <si>
    <t>* Third-party fee-earning AUM excludes undrawn commitments.
1 At final close (or most recent close for those funds still in fundraising); 2 ICG Commitment; 3 Drawn ICG balance sheet commitment at fair value as at 30 September 2021; 4 Target management fee; 5 Contribution to third-party AUM and third-party fee-earning AUM as at 30 September 2021.</t>
  </si>
  <si>
    <t>The materials being provided to you are intended only for informational purposes and convenient reference and may not be relied upon for any purpose. This information is not intended to provide, and should not be relied upon, for accounting, legal, tax advice or investment recommendations although information has been obtained from and is based upon sources that Intermediate Capital Group plc (“ICG plc") considers reliable, we do not guarantee its accuracy and it may be incomplete or condensed. All opinions, projections and estimates constitute the judgment of ICG plc as of the date of the materials and are subject to change without notice. ICG plc disclaims and hereby excludes _x000B_all liability and therefore accepts no responsibility for any loss (whether direct or indirect) arising for any action taken or not taken by anyone using the information contained therein. These materials are not intended as an offer or solicitation with respect to the purchase or sale of any security or investment interest and may not be relied upon in evaluating the merits of investing in any investment interests. These materials are not intended for distribution to, or use by any person or entity in any jurisdiction or country where such distribution or use would be contrary to local law or regulation. Neither ICG plc or any of its affiliates makes any representation or warranty, express or implied as to the accuracy or completeness of the information contained herein, and nothing contained herein shall be relied upon as a promise or representation whether as to past or future performance. 
These materials (including their contents) are confidential, being for use only by the persons to whom they are issued. Distribution of these materials to any person other _x000B_than the person to whom this information was originally delivered and to such person’s advisors is unauthorised and any reproduction of these materials, in whole or in part, or the disclosure of any of their contents, without the prior consent of ICG plc or its affiliates is prohibited. This communication is limited to and directed to those persons invited to the presentation. It is therefore only directed at professional clients, as defined by the financial conduct authority. Any other persons should not seek to rely upon the information contained herein. Collective investment schemes referred to herein are not regulated for the purposes of the UK’s financial services and markets act 2000 _x000B_and are not available to members of the general public. ICG plc is authorised and regulated in the united kingdom by the financial conduct authority. 
These materials are not for publication, release or distribution in and may not be taken or transmitted into the united states of America, Canada, Japan, South Africa or Australia and may not be copied, forwarded, distributed or transmitted in or into the united states of America, Canada, Japan or Australia or any other jurisdiction where _x000B_to do so would be unlawful. The distribution of these materials in any other jurisdictions may be restricted by law and persons into whose possession these materials come should inform themselves about, and observe any such restrictions. Any failure to comply with such restrictions may constitute a violation of the laws of the United States, Canada, Japan or Australia or any other such jurisdiction. 
These materials do not and are not intended to constitute, and should not be construed as, an offer, inducement, invitation or commitment to purchase, subscribe to, _x000B_provide or sell any securities, services or products of ICG plc in any jurisdiction or to provide any recommendations for financial, securities, investment or other advice _x000B_or to take any decision. </t>
  </si>
  <si>
    <t>Disclaimer</t>
  </si>
  <si>
    <t>Senior Debt Partners*:</t>
  </si>
  <si>
    <t>20% share of 20% fee.Hurdle: 8%</t>
  </si>
  <si>
    <t>Fund VI*</t>
  </si>
  <si>
    <t>20% share of 15% fee. 
Hurdle: 7%</t>
  </si>
  <si>
    <t>20% share of 15% fee. Hurdle: 4%-7%
20% share of 20% fee. Hurdle: 7%</t>
  </si>
  <si>
    <t>20% share of 20% fee. 
Hurdle: 9%</t>
  </si>
  <si>
    <t>10% share of 20% fee. 
Hurdle: 8%</t>
  </si>
  <si>
    <t>20% share of 20% fee. 
Hurdle: 6%</t>
  </si>
  <si>
    <t>Hurdle</t>
  </si>
  <si>
    <t>Japan</t>
  </si>
  <si>
    <t>ICG plc share</t>
  </si>
  <si>
    <t>ICG US CLO 2021-3</t>
  </si>
  <si>
    <t>ICG US CLO 2021-4</t>
  </si>
  <si>
    <t xml:space="preserve">Total </t>
  </si>
  <si>
    <t xml:space="preserve">Realised </t>
  </si>
  <si>
    <t>Remaining</t>
  </si>
  <si>
    <t>Total</t>
  </si>
  <si>
    <t>IRR</t>
  </si>
  <si>
    <t>Net DPI</t>
  </si>
  <si>
    <t>Unrealised MOIC</t>
  </si>
  <si>
    <t>Total MOIC</t>
  </si>
  <si>
    <t>Currency</t>
  </si>
  <si>
    <t>Co-invest/ Mandates</t>
  </si>
  <si>
    <t>European Corporate</t>
  </si>
  <si>
    <t>Strategic Equity IV</t>
  </si>
  <si>
    <t>Strategic Equity</t>
  </si>
  <si>
    <t>Recovery II</t>
  </si>
  <si>
    <t>Recovery Fund</t>
  </si>
  <si>
    <t>Asia Pacific Corporate</t>
  </si>
  <si>
    <t>Senior Debt Partners IV</t>
  </si>
  <si>
    <t>Multiple</t>
  </si>
  <si>
    <t>Senior Debt Partners</t>
  </si>
  <si>
    <t>Real Estate Partnership Capital IV</t>
  </si>
  <si>
    <t>Real Estate Partnership Capital V</t>
  </si>
  <si>
    <t>Real Estate Partnership Capital VI</t>
  </si>
  <si>
    <t>LP Secondaries</t>
  </si>
  <si>
    <t>Real Estate Senior Debt V</t>
  </si>
  <si>
    <t>European CLOs</t>
  </si>
  <si>
    <t>US CLOs</t>
  </si>
  <si>
    <t>Global Total Credit Fund</t>
  </si>
  <si>
    <t>Liquid Credit</t>
  </si>
  <si>
    <t>Strategic Equity III</t>
  </si>
  <si>
    <t>Recovery Funds</t>
  </si>
  <si>
    <t>Senior Debt Partners*</t>
  </si>
  <si>
    <t>Australian Loans</t>
  </si>
  <si>
    <t>Syndicated Loans</t>
  </si>
  <si>
    <t>Structured Credit</t>
  </si>
  <si>
    <t>Secured Finance</t>
  </si>
  <si>
    <t>Multi-Asset Credit</t>
  </si>
  <si>
    <t>CLOs</t>
  </si>
  <si>
    <t>US CLO</t>
  </si>
  <si>
    <t>* From Direct Investment Funds</t>
  </si>
  <si>
    <t>Co-invests &amp; Mandates</t>
  </si>
  <si>
    <t>ICAP IV</t>
  </si>
  <si>
    <t>JPY</t>
  </si>
  <si>
    <t>LCY(‘m)</t>
  </si>
  <si>
    <t>USD(‘m)</t>
  </si>
  <si>
    <t>Third-party</t>
  </si>
  <si>
    <t>20% of 12.5% / 15%</t>
  </si>
  <si>
    <t>8% / 20%</t>
  </si>
  <si>
    <t>St Pauls II</t>
  </si>
  <si>
    <t>St Pauls V</t>
  </si>
  <si>
    <t>St Pauls VI</t>
  </si>
  <si>
    <t>Europe Mid-Market I</t>
  </si>
  <si>
    <t>Fundraising</t>
  </si>
  <si>
    <t>20% of 20%</t>
  </si>
  <si>
    <t xml:space="preserve"> * Estimated ICG plc commitment. Subject to final terms to be agreed upon final close. </t>
  </si>
  <si>
    <t>Curr (‘m)</t>
  </si>
  <si>
    <t>Senior Debt Partners V</t>
  </si>
  <si>
    <t>Senior Debt Partners III</t>
  </si>
  <si>
    <t>TBC</t>
  </si>
  <si>
    <t xml:space="preserve">20% of 10% </t>
  </si>
  <si>
    <t>ICG US CLO 2022-1</t>
  </si>
  <si>
    <t>ICG Euro CLO 2022-1</t>
  </si>
  <si>
    <t>NAPD II</t>
  </si>
  <si>
    <t>Senior Debt Partners II</t>
  </si>
  <si>
    <t>Senior Debt Program III</t>
  </si>
  <si>
    <t>Senior Debt Program IV</t>
  </si>
  <si>
    <t>Senior Debt Program V</t>
  </si>
  <si>
    <t>* Cost of Investment and Value of Investments figures represent those of underlying deals, with gross MOIC and IRR figures being reported after taking into account the use of bridge and also recycling proceeds into new deals.</t>
  </si>
  <si>
    <t>Fundraising / Investing</t>
  </si>
  <si>
    <t>Jun-22</t>
  </si>
  <si>
    <t>7% / 20%</t>
  </si>
  <si>
    <t>Structured and Private Equity: total</t>
  </si>
  <si>
    <t xml:space="preserve">Fund </t>
  </si>
  <si>
    <r>
      <t>TP AUM</t>
    </r>
    <r>
      <rPr>
        <b/>
        <vertAlign val="superscript"/>
        <sz val="10"/>
        <color theme="0"/>
        <rFont val="Calibri"/>
        <family val="2"/>
        <scheme val="minor"/>
      </rPr>
      <t>1</t>
    </r>
  </si>
  <si>
    <r>
      <t>ICG</t>
    </r>
    <r>
      <rPr>
        <b/>
        <vertAlign val="superscript"/>
        <sz val="10"/>
        <color theme="0"/>
        <rFont val="Calibri"/>
        <family val="2"/>
        <scheme val="minor"/>
      </rPr>
      <t>2</t>
    </r>
  </si>
  <si>
    <t>European Corporate:</t>
  </si>
  <si>
    <t>European Corporate: total</t>
  </si>
  <si>
    <t>Asia Pacific Corporate:</t>
  </si>
  <si>
    <t>Asia Pacific Corporate: total</t>
  </si>
  <si>
    <t>Recovery Funds:</t>
  </si>
  <si>
    <t>Recovery Funds: total</t>
  </si>
  <si>
    <t>Strategic Equity:</t>
  </si>
  <si>
    <t>Strategic Equity: total</t>
  </si>
  <si>
    <t>European Mid-Market:</t>
  </si>
  <si>
    <t>European Mid-Market: total</t>
  </si>
  <si>
    <t>LP Secondaries:</t>
  </si>
  <si>
    <t>LP Secondaries: total</t>
  </si>
  <si>
    <r>
      <t>ICG drawn</t>
    </r>
    <r>
      <rPr>
        <b/>
        <vertAlign val="superscript"/>
        <sz val="8"/>
        <color theme="0"/>
        <rFont val="Calibri"/>
        <family val="2"/>
        <scheme val="minor"/>
      </rPr>
      <t>3</t>
    </r>
    <r>
      <rPr>
        <b/>
        <sz val="8"/>
        <color theme="0"/>
        <rFont val="Calibri"/>
        <family val="2"/>
        <scheme val="minor"/>
      </rPr>
      <t xml:space="preserve"> (£m)(FV)</t>
    </r>
  </si>
  <si>
    <r>
      <t>ICG drawn</t>
    </r>
    <r>
      <rPr>
        <b/>
        <vertAlign val="superscript"/>
        <sz val="10"/>
        <color theme="0"/>
        <rFont val="Calibri"/>
        <family val="2"/>
        <scheme val="minor"/>
      </rPr>
      <t>3</t>
    </r>
    <r>
      <rPr>
        <b/>
        <sz val="10"/>
        <color theme="0"/>
        <rFont val="Calibri"/>
        <family val="2"/>
        <scheme val="minor"/>
      </rPr>
      <t xml:space="preserve"> 
</t>
    </r>
    <r>
      <rPr>
        <b/>
        <sz val="8"/>
        <color theme="0"/>
        <rFont val="Calibri"/>
        <family val="2"/>
        <scheme val="minor"/>
      </rPr>
      <t>(£m)(FV)</t>
    </r>
  </si>
  <si>
    <r>
      <t>ICG drawn</t>
    </r>
    <r>
      <rPr>
        <b/>
        <vertAlign val="superscript"/>
        <sz val="8"/>
        <color theme="0"/>
        <rFont val="Calibri"/>
        <family val="2"/>
        <scheme val="minor"/>
      </rPr>
      <t>1</t>
    </r>
    <r>
      <rPr>
        <b/>
        <sz val="8"/>
        <color theme="0"/>
        <rFont val="Calibri"/>
        <family val="2"/>
        <scheme val="minor"/>
      </rPr>
      <t xml:space="preserve"> (£m)(FV)</t>
    </r>
  </si>
  <si>
    <t>Key Unobservable
Inputs</t>
  </si>
  <si>
    <t>Range</t>
  </si>
  <si>
    <t>Weighted Average/ Fair Value Inputs</t>
  </si>
  <si>
    <t>Sensitivity/
Scenarios</t>
  </si>
  <si>
    <t>£m</t>
  </si>
  <si>
    <t>Market comparable companies</t>
  </si>
  <si>
    <t>Earnings multiple</t>
  </si>
  <si>
    <t>Discounted cash flow</t>
  </si>
  <si>
    <t>Discount rate</t>
  </si>
  <si>
    <t>Third-party valuation</t>
  </si>
  <si>
    <t xml:space="preserve">+10% Third-party valuation </t>
  </si>
  <si>
    <t>LTV-based impairment model</t>
  </si>
  <si>
    <t>-10% Third-party valuation</t>
  </si>
  <si>
    <t>Private Equity Secondaries</t>
  </si>
  <si>
    <t>+10% Third-party valuation</t>
  </si>
  <si>
    <t>Probability of default</t>
  </si>
  <si>
    <t>Upside case</t>
  </si>
  <si>
    <t>Loss given default</t>
  </si>
  <si>
    <t>Downside case</t>
  </si>
  <si>
    <t>Maturity of loan</t>
  </si>
  <si>
    <t>3 years</t>
  </si>
  <si>
    <t>Effective interest rate</t>
  </si>
  <si>
    <t>13.0% - 14.0%</t>
  </si>
  <si>
    <t>Default Rate</t>
  </si>
  <si>
    <t>Prepayment rate %</t>
  </si>
  <si>
    <t>Recovery rate %</t>
  </si>
  <si>
    <t>Reinvestment price</t>
  </si>
  <si>
    <t>Total assets</t>
  </si>
  <si>
    <r>
      <t>Upside case</t>
    </r>
    <r>
      <rPr>
        <vertAlign val="superscript"/>
        <sz val="8"/>
        <color rgb="FF000000"/>
        <rFont val="Calibri"/>
        <family val="2"/>
      </rPr>
      <t>3</t>
    </r>
  </si>
  <si>
    <r>
      <t>Downside case</t>
    </r>
    <r>
      <rPr>
        <vertAlign val="superscript"/>
        <sz val="8"/>
        <color rgb="FF000000"/>
        <rFont val="Calibri"/>
        <family val="2"/>
      </rPr>
      <t>3</t>
    </r>
  </si>
  <si>
    <t>Instrument</t>
  </si>
  <si>
    <t>Fair Value at</t>
  </si>
  <si>
    <t>Fund I**</t>
  </si>
  <si>
    <t>Fund II**</t>
  </si>
  <si>
    <t>Corporate - Senior debt</t>
  </si>
  <si>
    <t>Level 1 &amp; Level 2 Assets</t>
  </si>
  <si>
    <t>Total Investments</t>
  </si>
  <si>
    <t>Total commitment (fund currency)</t>
  </si>
  <si>
    <t>Investment period</t>
  </si>
  <si>
    <t>Management fee</t>
  </si>
  <si>
    <t>Performance fee</t>
  </si>
  <si>
    <t>Cost of investments</t>
  </si>
  <si>
    <t>Value of investments (fund currency)</t>
  </si>
  <si>
    <t>Gross client returns</t>
  </si>
  <si>
    <t>ICG Enterprise Trust**</t>
  </si>
  <si>
    <r>
      <t>Primary Valuation
Technique</t>
    </r>
    <r>
      <rPr>
        <b/>
        <vertAlign val="superscript"/>
        <sz val="8"/>
        <color theme="0"/>
        <rFont val="Calibri"/>
        <family val="2"/>
      </rPr>
      <t>1</t>
    </r>
  </si>
  <si>
    <t>Realised 
MOIC</t>
  </si>
  <si>
    <t>20% of 12.5%</t>
  </si>
  <si>
    <t>8% / 11%</t>
  </si>
  <si>
    <t>50% / 100% of 10%</t>
  </si>
  <si>
    <t>20% of 15% 
/ 20%</t>
  </si>
  <si>
    <t>20% of 10% 
/ 12.5%</t>
  </si>
  <si>
    <t>20% of 15%</t>
  </si>
  <si>
    <t>Risk Retention Fund</t>
  </si>
  <si>
    <t>North American Private Debt</t>
  </si>
  <si>
    <t>Total commitment 
(fund currency)</t>
  </si>
  <si>
    <t>4% / 7%</t>
  </si>
  <si>
    <t>Past performance is not a reliable indicator of future results</t>
  </si>
  <si>
    <t>ICG Euro CLO 2023-1</t>
  </si>
  <si>
    <t>Closed</t>
  </si>
  <si>
    <t>20% of realized investments</t>
  </si>
  <si>
    <t>ICG Alternative Credit Warehouse fund I</t>
  </si>
  <si>
    <t>In liquidation</t>
  </si>
  <si>
    <t>Europe Mid-Market II</t>
  </si>
  <si>
    <t>8% / 20% &amp; 1.5x MM</t>
  </si>
  <si>
    <t>SDP 2</t>
  </si>
  <si>
    <t>SDP 3</t>
  </si>
  <si>
    <t>SDP 3B</t>
  </si>
  <si>
    <t>SDP 3C</t>
  </si>
  <si>
    <t>SDP 4A</t>
  </si>
  <si>
    <t>SDP 4B</t>
  </si>
  <si>
    <t>SDP 4C</t>
  </si>
  <si>
    <t>SDP 5A</t>
  </si>
  <si>
    <t>SDP 5B</t>
  </si>
  <si>
    <t>20% of 15% from 4%-7%; 
20% of 20% for 7% and above</t>
  </si>
  <si>
    <t>ICG Living Development Fund</t>
  </si>
  <si>
    <t>Fund raising/
Investing</t>
  </si>
  <si>
    <t>6% / 20%</t>
  </si>
  <si>
    <t>7-8% / 20%</t>
  </si>
  <si>
    <t>8% / 17.5%</t>
  </si>
  <si>
    <t>&gt;100%</t>
  </si>
  <si>
    <t>n/a</t>
  </si>
  <si>
    <t>Strategic Equity V</t>
  </si>
  <si>
    <t>ICG Living</t>
  </si>
  <si>
    <t>Senior Debt Partners I</t>
  </si>
  <si>
    <t>Fund V (USD Sleeve)</t>
  </si>
  <si>
    <t>Fund V (EUR Sleeve)</t>
  </si>
  <si>
    <t>TBC + 5 years</t>
  </si>
  <si>
    <t>20% of 10%</t>
  </si>
  <si>
    <r>
      <t>-10% Earnings multiple</t>
    </r>
    <r>
      <rPr>
        <vertAlign val="superscript"/>
        <sz val="8"/>
        <color rgb="FF000000"/>
        <rFont val="Calibri"/>
        <family val="2"/>
      </rPr>
      <t>2</t>
    </r>
  </si>
  <si>
    <t>SDP 5C</t>
  </si>
  <si>
    <t>Real Estate Debt</t>
  </si>
  <si>
    <t xml:space="preserve">n/a </t>
  </si>
  <si>
    <t xml:space="preserve"> n/a </t>
  </si>
  <si>
    <t>Fee earning</t>
  </si>
  <si>
    <r>
      <t>Corporate - subordinated debt and equity</t>
    </r>
    <r>
      <rPr>
        <vertAlign val="superscript"/>
        <sz val="8"/>
        <color rgb="FF000000"/>
        <rFont val="Calibri"/>
        <family val="2"/>
      </rPr>
      <t>2</t>
    </r>
  </si>
  <si>
    <r>
      <t>Real Assets</t>
    </r>
    <r>
      <rPr>
        <vertAlign val="superscript"/>
        <sz val="8"/>
        <color rgb="FF000000"/>
        <rFont val="Calibri"/>
        <family val="2"/>
      </rPr>
      <t>5</t>
    </r>
  </si>
  <si>
    <r>
      <t>Subordinated notes of CLO vehicles</t>
    </r>
    <r>
      <rPr>
        <vertAlign val="superscript"/>
        <sz val="8"/>
        <color rgb="FF000000"/>
        <rFont val="Calibri"/>
        <family val="2"/>
      </rPr>
      <t>3</t>
    </r>
  </si>
  <si>
    <t>Mid-Market Fund</t>
  </si>
  <si>
    <t>** ICG Enterprise Trust is a listed vehicle and total commitment is equal to third-party AUM. It does not charge a management fee on ICG or Graphite investments.</t>
  </si>
  <si>
    <t xml:space="preserve">* Third-party AUM includes co-mingled funds and mandates. ** Estimated ICG plc commitment. Subject to final terms to be agreed upon final close. </t>
  </si>
  <si>
    <t>Europe Mid-Market II*</t>
  </si>
  <si>
    <t>Fund III (NACP III)**</t>
  </si>
  <si>
    <t>Longbow Development Fund I</t>
  </si>
  <si>
    <r>
      <t>+10% Earnings multiple</t>
    </r>
    <r>
      <rPr>
        <vertAlign val="superscript"/>
        <sz val="8"/>
        <color rgb="FF000000"/>
        <rFont val="Calibri"/>
        <family val="2"/>
      </rPr>
      <t>2</t>
    </r>
  </si>
  <si>
    <t xml:space="preserve">* Third-party fee-earning AUM excludes undrawn commitments. ** Estimated ICG plc commitment. Subject to final terms to be agreed upon final close </t>
  </si>
  <si>
    <t>Third-party AUM raised 
H1 FY24</t>
  </si>
  <si>
    <t>Third-party AUM deployment H1 FY24</t>
  </si>
  <si>
    <t>Third-party fee-earning AUM realised 
H1 FY24</t>
  </si>
  <si>
    <t>Third-party AUM realised 
H1 FY24</t>
  </si>
  <si>
    <t xml:space="preserve"> 20% of return on capital </t>
  </si>
  <si>
    <t xml:space="preserve"> 20% of return above 8% hurdle </t>
  </si>
  <si>
    <t>Strategic Equity*</t>
  </si>
  <si>
    <t>** Strategic Equity Fund II Performance figures as at 30 June 2023 are pro forma for distributions made since Q2 2023</t>
  </si>
  <si>
    <t>LP Secondaries*</t>
  </si>
  <si>
    <t>* Data as at 31 July 2023</t>
  </si>
  <si>
    <t>** Data as at 30 June 2023</t>
  </si>
  <si>
    <t>Longbow Development Fund**</t>
  </si>
  <si>
    <t>ICG Living Development Fund**</t>
  </si>
  <si>
    <t>ICG US CLO 2023-1</t>
  </si>
  <si>
    <t>Longbow Development Fund II</t>
  </si>
  <si>
    <t>Commited</t>
  </si>
  <si>
    <t>TBC + 3 years</t>
  </si>
  <si>
    <t>NACP III</t>
  </si>
  <si>
    <t>Metropolitan</t>
  </si>
  <si>
    <t xml:space="preserve"> </t>
  </si>
  <si>
    <t>Strategic Equity II</t>
  </si>
  <si>
    <t>Fundraising breakdown</t>
  </si>
  <si>
    <t>Deployment breakdown*</t>
  </si>
  <si>
    <t>Realisation breakdown</t>
  </si>
  <si>
    <t>North American Credit Partners</t>
  </si>
  <si>
    <t>ICG-Longbow Development</t>
  </si>
  <si>
    <t>Real Estate Partnership Fund IV</t>
  </si>
  <si>
    <t>Real Estate Partnership Fund V*</t>
  </si>
  <si>
    <t>Real Estate Partnership Fund VI*</t>
  </si>
  <si>
    <t>Real Estate Senior Debt Fund I</t>
  </si>
  <si>
    <t>Real Estate Senior Debt Fund II</t>
  </si>
  <si>
    <t>Real Estate Senior Debt Fund III</t>
  </si>
  <si>
    <t>Real Estate Senior Debt Fund IV</t>
  </si>
  <si>
    <t>Real Estate Senior Debt Fund V</t>
  </si>
  <si>
    <t>Strategic Real Estate</t>
  </si>
  <si>
    <t>ICG Metropolitan Co-Invest</t>
  </si>
  <si>
    <t>Infrastructure Europe</t>
  </si>
  <si>
    <t>Strategic Real Estate Fund II**</t>
  </si>
  <si>
    <t>Real Estate Equity</t>
  </si>
  <si>
    <t>Real Estate Senior Debt Fund I*</t>
  </si>
  <si>
    <t>Real Estate Senior Debt Fund II*</t>
  </si>
  <si>
    <t>Real Estate Senior Debt Fund III*</t>
  </si>
  <si>
    <t>Real Estate Senior Debt Fund IV*</t>
  </si>
  <si>
    <t>Real Estate Senior Debt Fund V**</t>
  </si>
  <si>
    <t>Real Estate Partnership Fund III**</t>
  </si>
  <si>
    <t>Real Estate Partnership Fund IV**</t>
  </si>
  <si>
    <t>Real Estate Partnership Fund V**</t>
  </si>
  <si>
    <t>Real Estate Partnership Fund VI**</t>
  </si>
  <si>
    <t>Strategic Real Estate Fund I**</t>
  </si>
  <si>
    <t>Balance sheet investment portfolio valuation sensitivity</t>
  </si>
  <si>
    <t>Credit Funds</t>
  </si>
  <si>
    <r>
      <t>Effect on Fair Value</t>
    </r>
    <r>
      <rPr>
        <b/>
        <vertAlign val="superscript"/>
        <sz val="8"/>
        <color theme="0"/>
        <rFont val="Calibri"/>
        <family val="2"/>
      </rPr>
      <t xml:space="preserve">4 
</t>
    </r>
    <r>
      <rPr>
        <b/>
        <sz val="8"/>
        <color theme="0"/>
        <rFont val="Calibri"/>
        <family val="2"/>
      </rPr>
      <t xml:space="preserve">30-Sep-23 </t>
    </r>
  </si>
  <si>
    <t>Metropolitan (EUR)</t>
  </si>
  <si>
    <t>Metropolitan (USD)</t>
  </si>
  <si>
    <t>Infrastructure Europe II</t>
  </si>
  <si>
    <t>Credit - Liquid</t>
  </si>
  <si>
    <t>Credit - CLOs</t>
  </si>
  <si>
    <t>Realising</t>
  </si>
  <si>
    <t>Strategic Real Estate I</t>
  </si>
  <si>
    <t>Strategic Real Estate II**</t>
  </si>
  <si>
    <t>ICG plc</t>
  </si>
  <si>
    <t>Datapack</t>
  </si>
  <si>
    <t>Results for six months to 30 September 2023</t>
  </si>
  <si>
    <t>Private and confidential</t>
  </si>
  <si>
    <t>Business Activity</t>
  </si>
  <si>
    <t>Fund Information</t>
  </si>
  <si>
    <t>Fund Performance</t>
  </si>
  <si>
    <t>Balance-sheet Investment Portfolio Valuation Sensitivity</t>
  </si>
  <si>
    <t>5.0x – 30.0x</t>
  </si>
  <si>
    <t>7.5% - 23.0%</t>
  </si>
  <si>
    <t>6.2x – 22.1x</t>
  </si>
  <si>
    <t>15.6x</t>
  </si>
  <si>
    <t>1.2% - 3.3%</t>
  </si>
  <si>
    <t>8.7% - 9.5%</t>
  </si>
  <si>
    <t>3% - 4.5%</t>
  </si>
  <si>
    <t>15% - 20%</t>
  </si>
  <si>
    <t>1 Where the Group has co-invested with its managed funds, it is the type of the underlying investment, and the valuation techniques used for these underlying investments, that is set out here; 2 For investments valued using a DCF methodology (including Infrastructure investments) the imputed earnings multiple is used for this sensitivity analysis; 3 The sensitivity analysis is performed on the entire portfolio of subordinated notes of CLO vehicles that the Group has invested in with total value of £195m. This value includes investments in CLOs that are not consolidated (£17m) and investments in CLOs which are consolidated (£178m). This excludes the £13.0m investment in the Risk Retention Fund. The upside case is based on the default rate being lowered by 2.0% p.a. for the next 24 months, keeping all other parameters consistent. The downside case is based on the default rate being increased over the next 24 months by 2.0% p.a., keeping all other parameters consistent; 4 The effect of fair value across the entire investment portfolio ranges from -£320.6m (downside case) to +£320.6m (upside case).</t>
  </si>
  <si>
    <r>
      <t>AUM</t>
    </r>
    <r>
      <rPr>
        <b/>
        <vertAlign val="superscript"/>
        <sz val="8"/>
        <color theme="0"/>
        <rFont val="Calibri"/>
        <family val="2"/>
        <scheme val="minor"/>
      </rPr>
      <t>4</t>
    </r>
    <r>
      <rPr>
        <b/>
        <sz val="8"/>
        <color theme="0"/>
        <rFont val="Calibri"/>
        <family val="2"/>
        <scheme val="minor"/>
      </rPr>
      <t>($ ‘m)</t>
    </r>
  </si>
  <si>
    <t>1 At final close (or most recent close for those funds still in fundraising); 2 ICG Commitment; 3 Drawn ICG balance sheet commitment at fair value as at 30 September 2023; 4 Contribution to third-party AUM and third-party fee earning AUM as at 30 September 2023</t>
  </si>
  <si>
    <r>
      <t>AUM</t>
    </r>
    <r>
      <rPr>
        <b/>
        <vertAlign val="superscript"/>
        <sz val="8"/>
        <color theme="0"/>
        <rFont val="Calibri"/>
        <family val="2"/>
        <scheme val="minor"/>
      </rPr>
      <t>2</t>
    </r>
    <r>
      <rPr>
        <b/>
        <sz val="8"/>
        <color theme="0"/>
        <rFont val="Calibri"/>
        <family val="2"/>
        <scheme val="minor"/>
      </rPr>
      <t>($ ‘m)</t>
    </r>
  </si>
  <si>
    <t>1 At final close (or most recent close for those funds still in fundraising); 2 ICG plc Commitment; 3 Drawn ICG balance sheet commitment at fair value as at 30 September 2023; 4 Contribution to third-party AUM and third-party fee earning AUM as at 30 September 2023; 5 Charged fees on committed capital at inception and switched to charging on invested capital once a subsequent vintage was raised, in line with market practice.</t>
  </si>
  <si>
    <r>
      <t>Invested</t>
    </r>
    <r>
      <rPr>
        <vertAlign val="superscript"/>
        <sz val="8"/>
        <color rgb="FF000000"/>
        <rFont val="Calibri"/>
        <family val="2"/>
        <scheme val="minor"/>
      </rPr>
      <t>5</t>
    </r>
  </si>
  <si>
    <r>
      <t>Committed</t>
    </r>
    <r>
      <rPr>
        <vertAlign val="superscript"/>
        <sz val="8"/>
        <color rgb="FF000000"/>
        <rFont val="Calibri"/>
        <family val="2"/>
        <scheme val="minor"/>
      </rPr>
      <t>5</t>
    </r>
  </si>
  <si>
    <t>1 Drawn ICG balance sheet commitment at fair value as at 30 September 2023; 2 Contribution to third-party AUM and third-party fee-earning AUM as at 30 September 2023.</t>
  </si>
  <si>
    <t xml:space="preserve">1 Drawn ICG balance sheet commitment at fair value as at 30 September 2023; 2 Contribution to third-party AUM and third-party fee earning AUM as at 30 September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</si>
</sst>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00_);_(* \(#,##0.00\);_(* &quot;-&quot;??_);_(@_)"/>
    <numFmt numFmtId="165" formatCode="_-* #,##0_-;\-* #,##0_-;_-* &quot;-&quot;??_-;_-@_-"/>
    <numFmt numFmtId="166" formatCode="0.00\x"/>
    <numFmt numFmtId="167" formatCode="#,##0;\(#,##0\);\-"/>
    <numFmt numFmtId="168" formatCode="#,##0.0"/>
    <numFmt numFmtId="169" formatCode="#0.0;\(#0.0\);#0.0;_(@_)"/>
    <numFmt numFmtId="170" formatCode="#0.0_)%;\(#0.0\)%;&quot;—&quot;_)\%;_(@_)"/>
    <numFmt numFmtId="171" formatCode="#0.0_)%;\(#0.0\)%;#0.0_)%;_(@_)"/>
    <numFmt numFmtId="172" formatCode="_(* #,##0_);_(* \(#,##0\);_(* &quot;-&quot;??_);_(@_)"/>
    <numFmt numFmtId="173" formatCode="#,##0.00;\(#,##0.00\);\-"/>
    <numFmt numFmtId="174" formatCode="dd\ mmmm\ yyyy"/>
  </numFmts>
  <fonts count="56">
    <font>
      <sz val="11"/>
      <color theme="1"/>
      <name val="Calibri"/>
      <family val="2"/>
      <scheme val="minor"/>
    </font>
    <font>
      <sz val="11"/>
      <color theme="1"/>
      <name val="Calibri"/>
      <family val="2"/>
      <scheme val="minor"/>
    </font>
    <font>
      <sz val="10"/>
      <color theme="1"/>
      <name val="Calibri"/>
      <family val="2"/>
      <scheme val="minor"/>
    </font>
    <font>
      <b/>
      <sz val="8"/>
      <color theme="0"/>
      <name val="Calibri"/>
      <family val="2"/>
      <scheme val="minor"/>
    </font>
    <font>
      <b/>
      <vertAlign val="superscript"/>
      <sz val="8"/>
      <color theme="0"/>
      <name val="Calibri"/>
      <family val="2"/>
      <scheme val="minor"/>
    </font>
    <font>
      <b/>
      <sz val="8"/>
      <color theme="4" tint="-0.499984740745262"/>
      <name val="Calibri"/>
      <family val="2"/>
      <scheme val="minor"/>
    </font>
    <font>
      <sz val="18"/>
      <name val="Calibri"/>
      <family val="2"/>
      <scheme val="minor"/>
    </font>
    <font>
      <sz val="8"/>
      <color rgb="FF000000"/>
      <name val="Calibri"/>
      <family val="2"/>
      <scheme val="minor"/>
    </font>
    <font>
      <sz val="8"/>
      <color rgb="FF3397CF"/>
      <name val="Calibri"/>
      <family val="2"/>
      <scheme val="minor"/>
    </font>
    <font>
      <b/>
      <sz val="8"/>
      <color rgb="FF000000"/>
      <name val="Calibri"/>
      <family val="2"/>
      <scheme val="minor"/>
    </font>
    <font>
      <b/>
      <sz val="8"/>
      <color rgb="FF3397CF"/>
      <name val="Calibri"/>
      <family val="2"/>
      <scheme val="minor"/>
    </font>
    <font>
      <sz val="8"/>
      <color rgb="FF494949"/>
      <name val="Calibri"/>
      <family val="2"/>
      <scheme val="minor"/>
    </font>
    <font>
      <b/>
      <sz val="8"/>
      <color rgb="FFFFFFFF"/>
      <name val="Calibri"/>
      <family val="2"/>
      <scheme val="minor"/>
    </font>
    <font>
      <sz val="8"/>
      <color theme="1"/>
      <name val="Calibri"/>
      <family val="2"/>
      <scheme val="minor"/>
    </font>
    <font>
      <b/>
      <sz val="8"/>
      <color theme="1"/>
      <name val="Calibri"/>
      <family val="2"/>
      <scheme val="minor"/>
    </font>
    <font>
      <b/>
      <sz val="11"/>
      <color theme="6" tint="-0.499984740745262"/>
      <name val="Calibri"/>
      <family val="2"/>
      <scheme val="minor"/>
    </font>
    <font>
      <b/>
      <sz val="10"/>
      <color theme="6" tint="-0.499984740745262"/>
      <name val="Calibri"/>
      <family val="2"/>
      <scheme val="minor"/>
    </font>
    <font>
      <b/>
      <sz val="10"/>
      <color theme="0"/>
      <name val="Calibri"/>
      <family val="2"/>
      <scheme val="minor"/>
    </font>
    <font>
      <b/>
      <sz val="10"/>
      <color rgb="FF494949"/>
      <name val="Calibri"/>
      <family val="2"/>
      <scheme val="minor"/>
    </font>
    <font>
      <b/>
      <sz val="10"/>
      <color rgb="FF3397CF"/>
      <name val="Calibri"/>
      <family val="2"/>
      <scheme val="minor"/>
    </font>
    <font>
      <sz val="10"/>
      <color rgb="FF3397CF"/>
      <name val="Calibri"/>
      <family val="2"/>
      <scheme val="minor"/>
    </font>
    <font>
      <sz val="10"/>
      <name val="Calibri"/>
      <family val="2"/>
      <scheme val="minor"/>
    </font>
    <font>
      <sz val="10"/>
      <color rgb="FF000000"/>
      <name val="Calibri"/>
      <family val="2"/>
      <scheme val="minor"/>
    </font>
    <font>
      <b/>
      <sz val="10"/>
      <color rgb="FF000000"/>
      <name val="Calibri"/>
      <family val="2"/>
      <scheme val="minor"/>
    </font>
    <font>
      <b/>
      <sz val="10"/>
      <name val="Calibri"/>
      <family val="2"/>
      <scheme val="minor"/>
    </font>
    <font>
      <b/>
      <sz val="10"/>
      <color theme="1"/>
      <name val="Calibri"/>
      <family val="2"/>
      <scheme val="minor"/>
    </font>
    <font>
      <sz val="7"/>
      <color rgb="FF000000"/>
      <name val="Pembroke Light"/>
      <family val="3"/>
    </font>
    <font>
      <b/>
      <sz val="8"/>
      <color rgb="FF494949"/>
      <name val="Calibri"/>
      <family val="2"/>
      <scheme val="minor"/>
    </font>
    <font>
      <sz val="8"/>
      <name val="Calibri"/>
      <family val="2"/>
      <scheme val="minor"/>
    </font>
    <font>
      <b/>
      <sz val="8"/>
      <name val="Calibri"/>
      <family val="2"/>
      <scheme val="minor"/>
    </font>
    <font>
      <b/>
      <vertAlign val="superscript"/>
      <sz val="10"/>
      <color theme="0"/>
      <name val="Calibri"/>
      <family val="2"/>
      <scheme val="minor"/>
    </font>
    <font>
      <sz val="8"/>
      <color rgb="FF000000"/>
      <name val="Calibri Light"/>
      <family val="2"/>
      <scheme val="major"/>
    </font>
    <font>
      <sz val="8"/>
      <color theme="1"/>
      <name val="Calibri Light"/>
      <family val="2"/>
      <scheme val="major"/>
    </font>
    <font>
      <sz val="8"/>
      <color rgb="FF3397CF"/>
      <name val="Calibri Light"/>
      <family val="2"/>
      <scheme val="major"/>
    </font>
    <font>
      <sz val="10"/>
      <name val="Arial"/>
      <family val="2"/>
    </font>
    <font>
      <sz val="8"/>
      <color rgb="FF000000"/>
      <name val="Calibri"/>
      <family val="2"/>
    </font>
    <font>
      <vertAlign val="superscript"/>
      <sz val="8"/>
      <color rgb="FF000000"/>
      <name val="Calibri"/>
      <family val="2"/>
    </font>
    <font>
      <sz val="8"/>
      <color rgb="FF0094FF"/>
      <name val="Calibri"/>
      <family val="2"/>
    </font>
    <font>
      <b/>
      <vertAlign val="superscript"/>
      <sz val="8"/>
      <color theme="0"/>
      <name val="Calibri"/>
      <family val="2"/>
    </font>
    <font>
      <b/>
      <sz val="8"/>
      <color theme="0"/>
      <name val="Calibri"/>
      <family val="2"/>
    </font>
    <font>
      <sz val="7.5"/>
      <color rgb="FF0094FF"/>
      <name val="Calibri"/>
      <family val="2"/>
    </font>
    <font>
      <sz val="8"/>
      <name val="Calibri Light"/>
      <family val="2"/>
      <scheme val="major"/>
    </font>
    <font>
      <sz val="9"/>
      <color rgb="FF000000"/>
      <name val="Calibri"/>
      <family val="2"/>
    </font>
    <font>
      <sz val="10"/>
      <name val="Arial"/>
      <family val="2"/>
    </font>
    <font>
      <b/>
      <sz val="9"/>
      <color rgb="FF000000"/>
      <name val="Calibri"/>
      <family val="2"/>
    </font>
    <font>
      <vertAlign val="superscript"/>
      <sz val="11"/>
      <color theme="1"/>
      <name val="Calibri"/>
      <family val="2"/>
      <scheme val="minor"/>
    </font>
    <font>
      <sz val="7"/>
      <color rgb="FF393636"/>
      <name val="Calibri"/>
      <family val="2"/>
    </font>
    <font>
      <sz val="16"/>
      <color rgb="FFFF0000"/>
      <name val="Calibri"/>
      <family val="2"/>
      <scheme val="minor"/>
    </font>
    <font>
      <b/>
      <sz val="8"/>
      <color rgb="FFFF0000"/>
      <name val="Calibri"/>
      <family val="2"/>
      <scheme val="minor"/>
    </font>
    <font>
      <sz val="10"/>
      <color rgb="FFFF0000"/>
      <name val="Calibri"/>
      <family val="2"/>
      <scheme val="minor"/>
    </font>
    <font>
      <vertAlign val="superscript"/>
      <sz val="8"/>
      <color rgb="FF000000"/>
      <name val="Calibri"/>
      <family val="2"/>
      <scheme val="minor"/>
    </font>
    <font>
      <b/>
      <sz val="11"/>
      <color theme="1"/>
      <name val="Calibri"/>
      <family val="2"/>
      <scheme val="minor"/>
    </font>
    <font>
      <b/>
      <sz val="48"/>
      <color theme="1"/>
      <name val="Calibri"/>
      <family val="2"/>
      <scheme val="minor"/>
    </font>
    <font>
      <b/>
      <sz val="14"/>
      <color theme="1"/>
      <name val="Calibri"/>
      <family val="2"/>
      <scheme val="minor"/>
    </font>
    <font>
      <sz val="9"/>
      <color theme="1"/>
      <name val="Calibri"/>
      <family val="2"/>
      <scheme val="minor"/>
    </font>
    <font>
      <b/>
      <sz val="28"/>
      <color theme="1"/>
      <name val="Calibri"/>
      <family val="2"/>
      <scheme val="minor"/>
    </font>
  </fonts>
  <fills count="6">
    <fill>
      <patternFill patternType="none"/>
    </fill>
    <fill>
      <patternFill patternType="gray125"/>
    </fill>
    <fill>
      <patternFill patternType="solid">
        <fgColor rgb="FFD9D9D9"/>
        <bgColor indexed="64"/>
      </patternFill>
    </fill>
    <fill>
      <patternFill patternType="solid">
        <fgColor rgb="FF33626D"/>
        <bgColor indexed="64"/>
      </patternFill>
    </fill>
    <fill>
      <patternFill patternType="solid">
        <fgColor theme="4"/>
        <bgColor indexed="64"/>
      </patternFill>
    </fill>
    <fill>
      <patternFill patternType="solid">
        <fgColor theme="0"/>
        <bgColor indexed="64"/>
      </patternFill>
    </fill>
  </fills>
  <borders count="33">
    <border>
      <left/>
      <right/>
      <top/>
      <bottom/>
      <diagonal/>
    </border>
    <border>
      <left/>
      <right/>
      <top/>
      <bottom style="thin">
        <color theme="0" tint="-0.34998626667073579"/>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theme="0" tint="-0.34998626667073579"/>
      </bottom>
      <diagonal/>
    </border>
    <border>
      <left/>
      <right style="thin">
        <color indexed="64"/>
      </right>
      <top/>
      <bottom style="thin">
        <color theme="0" tint="-0.34998626667073579"/>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499984740745262"/>
      </top>
      <bottom style="thin">
        <color theme="0" tint="-0.499984740745262"/>
      </bottom>
      <diagonal/>
    </border>
    <border>
      <left/>
      <right/>
      <top/>
      <bottom style="thin">
        <color theme="0" tint="-0.499984740745262"/>
      </bottom>
      <diagonal/>
    </border>
    <border>
      <left/>
      <right/>
      <top style="thin">
        <color theme="0" tint="-0.499984740745262"/>
      </top>
      <bottom/>
      <diagonal/>
    </border>
    <border>
      <left/>
      <right/>
      <top style="thin">
        <color theme="0" tint="-0.34998626667073579"/>
      </top>
      <bottom style="thin">
        <color theme="0" tint="-0.34998626667073579"/>
      </bottom>
      <diagonal/>
    </border>
    <border>
      <left/>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bottom/>
      <diagonal/>
    </border>
    <border>
      <left/>
      <right style="thin">
        <color theme="0" tint="-0.34998626667073579"/>
      </right>
      <top/>
      <bottom style="thin">
        <color theme="0" tint="-0.499984740745262"/>
      </bottom>
      <diagonal/>
    </border>
    <border>
      <left/>
      <right style="thin">
        <color theme="0" tint="-0.34998626667073579"/>
      </right>
      <top style="thin">
        <color theme="0" tint="-0.499984740745262"/>
      </top>
      <bottom style="thin">
        <color theme="0" tint="-0.499984740745262"/>
      </bottom>
      <diagonal/>
    </border>
    <border>
      <left/>
      <right style="thin">
        <color theme="0" tint="-0.34998626667073579"/>
      </right>
      <top style="thin">
        <color theme="0" tint="-0.499984740745262"/>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bottom/>
      <diagonal/>
    </border>
    <border>
      <left style="thin">
        <color theme="0" tint="-0.34998626667073579"/>
      </left>
      <right/>
      <top style="thin">
        <color theme="0" tint="-0.499984740745262"/>
      </top>
      <bottom style="thin">
        <color theme="0" tint="-0.499984740745262"/>
      </bottom>
      <diagonal/>
    </border>
    <border>
      <left style="thin">
        <color theme="0" tint="-0.34998626667073579"/>
      </left>
      <right/>
      <top style="thin">
        <color theme="0" tint="-0.34998626667073579"/>
      </top>
      <bottom/>
      <diagonal/>
    </border>
    <border>
      <left style="thin">
        <color theme="0" tint="-0.34998626667073579"/>
      </left>
      <right/>
      <top style="thin">
        <color theme="0" tint="-0.34998626667073579"/>
      </top>
      <bottom style="thin">
        <color theme="0" tint="-0.499984740745262"/>
      </bottom>
      <diagonal/>
    </border>
  </borders>
  <cellStyleXfs count="13">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0" fontId="34" fillId="0" borderId="0"/>
    <xf numFmtId="0" fontId="42" fillId="0" borderId="0" applyBorder="0">
      <alignment horizontal="left" wrapText="1"/>
    </xf>
    <xf numFmtId="0" fontId="43" fillId="0" borderId="0"/>
    <xf numFmtId="0" fontId="42" fillId="0" borderId="0" applyBorder="0">
      <alignment wrapText="1"/>
    </xf>
    <xf numFmtId="0" fontId="44" fillId="0" borderId="0" applyBorder="0">
      <alignment horizontal="left" wrapText="1"/>
    </xf>
    <xf numFmtId="0" fontId="46" fillId="0" borderId="0" applyBorder="0">
      <alignment wrapText="1"/>
    </xf>
  </cellStyleXfs>
  <cellXfs count="459">
    <xf numFmtId="0" fontId="0" fillId="0" borderId="0" xfId="0"/>
    <xf numFmtId="0" fontId="2" fillId="0" borderId="0" xfId="0" applyFont="1" applyAlignment="1">
      <alignment vertical="center"/>
    </xf>
    <xf numFmtId="0" fontId="5" fillId="0" borderId="1" xfId="0" applyFont="1" applyBorder="1" applyAlignment="1">
      <alignment horizontal="left" vertical="center" wrapText="1" readingOrder="1"/>
    </xf>
    <xf numFmtId="0" fontId="6" fillId="0" borderId="1" xfId="0" applyFont="1" applyBorder="1" applyAlignment="1">
      <alignment horizontal="right" vertical="center" wrapText="1"/>
    </xf>
    <xf numFmtId="0" fontId="6" fillId="0" borderId="11" xfId="0" applyFont="1" applyBorder="1" applyAlignment="1">
      <alignment horizontal="right" vertical="center" wrapText="1"/>
    </xf>
    <xf numFmtId="0" fontId="7" fillId="0" borderId="1" xfId="0" applyFont="1" applyBorder="1" applyAlignment="1">
      <alignment horizontal="right" vertical="center" wrapText="1" readingOrder="1"/>
    </xf>
    <xf numFmtId="165" fontId="7" fillId="0" borderId="1" xfId="1" applyNumberFormat="1" applyFont="1" applyBorder="1" applyAlignment="1">
      <alignment horizontal="right" vertical="center" wrapText="1" readingOrder="1"/>
    </xf>
    <xf numFmtId="10" fontId="7" fillId="0" borderId="1" xfId="0" applyNumberFormat="1" applyFont="1" applyBorder="1" applyAlignment="1">
      <alignment horizontal="right" vertical="center" wrapText="1" readingOrder="1"/>
    </xf>
    <xf numFmtId="165" fontId="8" fillId="0" borderId="1" xfId="1" applyNumberFormat="1" applyFont="1" applyBorder="1" applyAlignment="1">
      <alignment horizontal="right" vertical="center" wrapText="1" readingOrder="1"/>
    </xf>
    <xf numFmtId="165" fontId="8" fillId="0" borderId="11" xfId="1" applyNumberFormat="1" applyFont="1" applyBorder="1" applyAlignment="1">
      <alignment horizontal="right" vertical="center" wrapText="1" readingOrder="1"/>
    </xf>
    <xf numFmtId="17" fontId="7" fillId="0" borderId="1" xfId="0" applyNumberFormat="1" applyFont="1" applyBorder="1" applyAlignment="1">
      <alignment horizontal="right" vertical="center" wrapText="1" readingOrder="1"/>
    </xf>
    <xf numFmtId="0" fontId="7" fillId="0" borderId="0" xfId="0" applyFont="1" applyAlignment="1">
      <alignment horizontal="right" vertical="center" wrapText="1" readingOrder="1"/>
    </xf>
    <xf numFmtId="17" fontId="7" fillId="0" borderId="0" xfId="0" applyNumberFormat="1" applyFont="1" applyAlignment="1">
      <alignment horizontal="right" vertical="center" wrapText="1" readingOrder="1"/>
    </xf>
    <xf numFmtId="165" fontId="7" fillId="0" borderId="0" xfId="1" applyNumberFormat="1" applyFont="1" applyBorder="1" applyAlignment="1">
      <alignment horizontal="right" vertical="center" wrapText="1" readingOrder="1"/>
    </xf>
    <xf numFmtId="10" fontId="7" fillId="0" borderId="0" xfId="0" applyNumberFormat="1" applyFont="1" applyAlignment="1">
      <alignment horizontal="right" vertical="center" wrapText="1" readingOrder="1"/>
    </xf>
    <xf numFmtId="165" fontId="8" fillId="0" borderId="0" xfId="1" applyNumberFormat="1" applyFont="1" applyBorder="1" applyAlignment="1">
      <alignment horizontal="right" vertical="center" wrapText="1" readingOrder="1"/>
    </xf>
    <xf numFmtId="165" fontId="8" fillId="0" borderId="9" xfId="1" applyNumberFormat="1" applyFont="1" applyBorder="1" applyAlignment="1">
      <alignment horizontal="right" vertical="center" wrapText="1" readingOrder="1"/>
    </xf>
    <xf numFmtId="0" fontId="9" fillId="2" borderId="3" xfId="0" applyFont="1" applyFill="1" applyBorder="1" applyAlignment="1">
      <alignment horizontal="right" vertical="center" wrapText="1" readingOrder="1"/>
    </xf>
    <xf numFmtId="165" fontId="10" fillId="2" borderId="3" xfId="1" applyNumberFormat="1" applyFont="1" applyFill="1" applyBorder="1" applyAlignment="1">
      <alignment horizontal="right" vertical="center" wrapText="1" readingOrder="1"/>
    </xf>
    <xf numFmtId="165" fontId="10" fillId="2" borderId="4" xfId="1" applyNumberFormat="1" applyFont="1" applyFill="1" applyBorder="1" applyAlignment="1">
      <alignment horizontal="right" vertical="center" wrapText="1" readingOrder="1"/>
    </xf>
    <xf numFmtId="0" fontId="6" fillId="0" borderId="0" xfId="0" applyFont="1" applyAlignment="1">
      <alignment horizontal="right" vertical="center" wrapText="1"/>
    </xf>
    <xf numFmtId="0" fontId="6" fillId="3" borderId="13" xfId="0" applyFont="1" applyFill="1" applyBorder="1" applyAlignment="1">
      <alignment horizontal="right" vertical="center" wrapText="1"/>
    </xf>
    <xf numFmtId="165" fontId="12" fillId="3" borderId="13" xfId="1" applyNumberFormat="1" applyFont="1" applyFill="1" applyBorder="1" applyAlignment="1">
      <alignment horizontal="right" vertical="center" wrapText="1" readingOrder="1"/>
    </xf>
    <xf numFmtId="165" fontId="12" fillId="3" borderId="14" xfId="1" applyNumberFormat="1" applyFont="1" applyFill="1" applyBorder="1" applyAlignment="1">
      <alignment horizontal="right" vertical="center" wrapText="1" readingOrder="1"/>
    </xf>
    <xf numFmtId="0" fontId="13" fillId="0" borderId="0" xfId="0" applyFont="1" applyAlignment="1">
      <alignment vertical="center"/>
    </xf>
    <xf numFmtId="0" fontId="13" fillId="0" borderId="0" xfId="0" applyFont="1" applyAlignment="1">
      <alignment horizontal="right" vertical="center"/>
    </xf>
    <xf numFmtId="0" fontId="15" fillId="0" borderId="0" xfId="0" applyFont="1" applyAlignment="1">
      <alignment vertical="center"/>
    </xf>
    <xf numFmtId="0" fontId="6" fillId="2" borderId="3" xfId="0" applyFont="1" applyFill="1" applyBorder="1" applyAlignment="1">
      <alignment horizontal="right" vertical="center" wrapText="1"/>
    </xf>
    <xf numFmtId="3" fontId="10" fillId="2" borderId="3" xfId="0" applyNumberFormat="1" applyFont="1" applyFill="1" applyBorder="1" applyAlignment="1">
      <alignment horizontal="right" vertical="center" wrapText="1" readingOrder="1"/>
    </xf>
    <xf numFmtId="3" fontId="10" fillId="2" borderId="4" xfId="0" applyNumberFormat="1" applyFont="1" applyFill="1" applyBorder="1" applyAlignment="1">
      <alignment horizontal="right" vertical="center" wrapText="1" readingOrder="1"/>
    </xf>
    <xf numFmtId="0" fontId="8" fillId="0" borderId="1" xfId="0" applyFont="1" applyBorder="1" applyAlignment="1">
      <alignment horizontal="right" vertical="center" wrapText="1" readingOrder="1"/>
    </xf>
    <xf numFmtId="0" fontId="8" fillId="0" borderId="11" xfId="0" applyFont="1" applyBorder="1" applyAlignment="1">
      <alignment horizontal="right" vertical="center" wrapText="1" readingOrder="1"/>
    </xf>
    <xf numFmtId="0" fontId="10" fillId="2" borderId="4" xfId="0" applyFont="1" applyFill="1" applyBorder="1" applyAlignment="1">
      <alignment horizontal="right" vertical="center" wrapText="1" readingOrder="1"/>
    </xf>
    <xf numFmtId="0" fontId="10" fillId="2" borderId="3" xfId="0" applyFont="1" applyFill="1" applyBorder="1" applyAlignment="1">
      <alignment horizontal="right" vertical="center" wrapText="1" readingOrder="1"/>
    </xf>
    <xf numFmtId="0" fontId="7" fillId="0" borderId="9" xfId="0" applyFont="1" applyBorder="1" applyAlignment="1">
      <alignment horizontal="right" vertical="center" wrapText="1" readingOrder="1"/>
    </xf>
    <xf numFmtId="0" fontId="12" fillId="3" borderId="13" xfId="0" applyFont="1" applyFill="1" applyBorder="1" applyAlignment="1">
      <alignment horizontal="right" vertical="center" wrapText="1" readingOrder="1"/>
    </xf>
    <xf numFmtId="3" fontId="12" fillId="3" borderId="13" xfId="0" applyNumberFormat="1" applyFont="1" applyFill="1" applyBorder="1" applyAlignment="1">
      <alignment horizontal="right" vertical="center" wrapText="1" readingOrder="1"/>
    </xf>
    <xf numFmtId="3" fontId="12" fillId="3" borderId="14" xfId="0" applyNumberFormat="1" applyFont="1" applyFill="1" applyBorder="1" applyAlignment="1">
      <alignment horizontal="right" vertical="center" wrapText="1" readingOrder="1"/>
    </xf>
    <xf numFmtId="0" fontId="2" fillId="0" borderId="0" xfId="0" applyFont="1"/>
    <xf numFmtId="0" fontId="5" fillId="0" borderId="10" xfId="0" applyFont="1" applyBorder="1" applyAlignment="1">
      <alignment vertical="center" readingOrder="1"/>
    </xf>
    <xf numFmtId="0" fontId="5" fillId="0" borderId="1" xfId="0" applyFont="1" applyBorder="1" applyAlignment="1">
      <alignment vertical="center" wrapText="1" readingOrder="1"/>
    </xf>
    <xf numFmtId="0" fontId="5" fillId="0" borderId="10" xfId="0" applyFont="1" applyBorder="1" applyAlignment="1">
      <alignment vertical="center" wrapText="1" readingOrder="1"/>
    </xf>
    <xf numFmtId="0" fontId="9" fillId="2" borderId="2" xfId="0" applyFont="1" applyFill="1" applyBorder="1" applyAlignment="1">
      <alignment vertical="center" wrapText="1" readingOrder="1"/>
    </xf>
    <xf numFmtId="0" fontId="7" fillId="0" borderId="8" xfId="0" applyFont="1" applyBorder="1" applyAlignment="1">
      <alignment horizontal="left" vertical="center" readingOrder="1"/>
    </xf>
    <xf numFmtId="0" fontId="7" fillId="0" borderId="10" xfId="0" applyFont="1" applyBorder="1" applyAlignment="1">
      <alignment horizontal="left" vertical="center" readingOrder="1"/>
    </xf>
    <xf numFmtId="0" fontId="13" fillId="0" borderId="0" xfId="0" applyFont="1"/>
    <xf numFmtId="0" fontId="16" fillId="0" borderId="0" xfId="0" applyFont="1" applyAlignment="1">
      <alignment vertical="center"/>
    </xf>
    <xf numFmtId="0" fontId="12" fillId="3" borderId="12" xfId="0" applyFont="1" applyFill="1" applyBorder="1" applyAlignment="1">
      <alignment vertical="center" wrapText="1" readingOrder="1"/>
    </xf>
    <xf numFmtId="0" fontId="12" fillId="3" borderId="13" xfId="0" applyFont="1" applyFill="1" applyBorder="1" applyAlignment="1">
      <alignment vertical="center" wrapText="1" readingOrder="1"/>
    </xf>
    <xf numFmtId="0" fontId="7" fillId="2" borderId="2" xfId="0" applyFont="1" applyFill="1" applyBorder="1" applyAlignment="1">
      <alignment vertical="center" wrapText="1" readingOrder="1"/>
    </xf>
    <xf numFmtId="0" fontId="7" fillId="2" borderId="3" xfId="0" applyFont="1" applyFill="1" applyBorder="1" applyAlignment="1">
      <alignment vertical="center" wrapText="1" readingOrder="1"/>
    </xf>
    <xf numFmtId="0" fontId="11" fillId="0" borderId="0" xfId="0" applyFont="1" applyAlignment="1">
      <alignment vertical="center" wrapText="1" readingOrder="1"/>
    </xf>
    <xf numFmtId="0" fontId="11" fillId="0" borderId="8" xfId="0" applyFont="1" applyBorder="1" applyAlignment="1">
      <alignment vertical="center" readingOrder="1"/>
    </xf>
    <xf numFmtId="0" fontId="7" fillId="2" borderId="2" xfId="0" applyFont="1" applyFill="1" applyBorder="1" applyAlignment="1">
      <alignment vertical="center" readingOrder="1"/>
    </xf>
    <xf numFmtId="0" fontId="9" fillId="2" borderId="3" xfId="0" applyFont="1" applyFill="1" applyBorder="1" applyAlignment="1">
      <alignment vertical="center" wrapText="1" readingOrder="1"/>
    </xf>
    <xf numFmtId="165" fontId="5" fillId="0" borderId="1" xfId="1" applyNumberFormat="1" applyFont="1" applyBorder="1" applyAlignment="1">
      <alignment vertical="center" wrapText="1" readingOrder="1"/>
    </xf>
    <xf numFmtId="165" fontId="7" fillId="2" borderId="3" xfId="1" applyNumberFormat="1" applyFont="1" applyFill="1" applyBorder="1" applyAlignment="1">
      <alignment vertical="center" wrapText="1" readingOrder="1"/>
    </xf>
    <xf numFmtId="165" fontId="11" fillId="0" borderId="0" xfId="1" applyNumberFormat="1" applyFont="1" applyBorder="1" applyAlignment="1">
      <alignment vertical="center" wrapText="1" readingOrder="1"/>
    </xf>
    <xf numFmtId="165" fontId="12" fillId="3" borderId="13" xfId="1" applyNumberFormat="1" applyFont="1" applyFill="1" applyBorder="1" applyAlignment="1">
      <alignment vertical="center" wrapText="1" readingOrder="1"/>
    </xf>
    <xf numFmtId="165" fontId="6" fillId="0" borderId="1" xfId="1" applyNumberFormat="1" applyFont="1" applyBorder="1" applyAlignment="1">
      <alignment horizontal="right" vertical="center" wrapText="1"/>
    </xf>
    <xf numFmtId="165" fontId="6" fillId="0" borderId="11" xfId="1" applyNumberFormat="1" applyFont="1" applyBorder="1" applyAlignment="1">
      <alignment horizontal="right" vertical="center" wrapText="1"/>
    </xf>
    <xf numFmtId="165" fontId="7" fillId="0" borderId="9" xfId="1" applyNumberFormat="1" applyFont="1" applyBorder="1" applyAlignment="1">
      <alignment horizontal="right" vertical="center" wrapText="1" readingOrder="1"/>
    </xf>
    <xf numFmtId="165" fontId="2" fillId="0" borderId="0" xfId="1" applyNumberFormat="1" applyFont="1"/>
    <xf numFmtId="0" fontId="18" fillId="2" borderId="15" xfId="0" applyFont="1" applyFill="1" applyBorder="1" applyAlignment="1">
      <alignment horizontal="right" vertical="center" wrapText="1" readingOrder="1"/>
    </xf>
    <xf numFmtId="167" fontId="18" fillId="2" borderId="15" xfId="0" applyNumberFormat="1" applyFont="1" applyFill="1" applyBorder="1" applyAlignment="1">
      <alignment horizontal="right" vertical="center" wrapText="1" readingOrder="1"/>
    </xf>
    <xf numFmtId="167" fontId="2" fillId="0" borderId="0" xfId="0" applyNumberFormat="1" applyFont="1"/>
    <xf numFmtId="167" fontId="10" fillId="2" borderId="15" xfId="0" applyNumberFormat="1" applyFont="1" applyFill="1" applyBorder="1" applyAlignment="1">
      <alignment horizontal="right" vertical="center" wrapText="1" readingOrder="1"/>
    </xf>
    <xf numFmtId="0" fontId="12" fillId="3" borderId="0" xfId="0" applyFont="1" applyFill="1" applyAlignment="1">
      <alignment horizontal="left" vertical="center" wrapText="1" readingOrder="1"/>
    </xf>
    <xf numFmtId="0" fontId="27" fillId="3" borderId="0" xfId="0" applyFont="1" applyFill="1" applyAlignment="1">
      <alignment horizontal="right" vertical="center" wrapText="1" readingOrder="1"/>
    </xf>
    <xf numFmtId="167" fontId="27" fillId="3" borderId="0" xfId="0" applyNumberFormat="1" applyFont="1" applyFill="1" applyAlignment="1">
      <alignment horizontal="right" vertical="center" wrapText="1" readingOrder="1"/>
    </xf>
    <xf numFmtId="167" fontId="12" fillId="3" borderId="0" xfId="0" applyNumberFormat="1" applyFont="1" applyFill="1" applyAlignment="1">
      <alignment horizontal="right" vertical="center" wrapText="1" readingOrder="1"/>
    </xf>
    <xf numFmtId="167" fontId="10" fillId="2" borderId="25" xfId="0" applyNumberFormat="1" applyFont="1" applyFill="1" applyBorder="1" applyAlignment="1">
      <alignment horizontal="right" vertical="center" wrapText="1" readingOrder="1"/>
    </xf>
    <xf numFmtId="0" fontId="2" fillId="0" borderId="23" xfId="0" applyFont="1" applyBorder="1"/>
    <xf numFmtId="167" fontId="28" fillId="0" borderId="1" xfId="0" applyNumberFormat="1" applyFont="1" applyBorder="1"/>
    <xf numFmtId="0" fontId="28" fillId="0" borderId="1" xfId="0" applyFont="1" applyBorder="1" applyAlignment="1">
      <alignment horizontal="right" vertical="center" wrapText="1" readingOrder="1"/>
    </xf>
    <xf numFmtId="165" fontId="28" fillId="0" borderId="1" xfId="1" applyNumberFormat="1" applyFont="1" applyBorder="1" applyAlignment="1">
      <alignment horizontal="right" vertical="center" wrapText="1" readingOrder="1"/>
    </xf>
    <xf numFmtId="167" fontId="28" fillId="0" borderId="28" xfId="0" applyNumberFormat="1" applyFont="1" applyBorder="1" applyAlignment="1">
      <alignment horizontal="right" vertical="center" wrapText="1" readingOrder="1"/>
    </xf>
    <xf numFmtId="0" fontId="29" fillId="0" borderId="1" xfId="0" applyFont="1" applyBorder="1" applyAlignment="1">
      <alignment horizontal="left" vertical="center" readingOrder="1"/>
    </xf>
    <xf numFmtId="0" fontId="29" fillId="0" borderId="1" xfId="0" applyFont="1" applyBorder="1" applyAlignment="1">
      <alignment horizontal="right" vertical="center" wrapText="1" readingOrder="1"/>
    </xf>
    <xf numFmtId="165" fontId="29" fillId="0" borderId="1" xfId="1" applyNumberFormat="1" applyFont="1" applyBorder="1" applyAlignment="1">
      <alignment horizontal="right" vertical="center" wrapText="1" readingOrder="1"/>
    </xf>
    <xf numFmtId="167" fontId="28" fillId="0" borderId="22" xfId="0" applyNumberFormat="1" applyFont="1" applyBorder="1" applyAlignment="1">
      <alignment horizontal="right" vertical="center" wrapText="1" readingOrder="1"/>
    </xf>
    <xf numFmtId="165" fontId="28" fillId="0" borderId="18" xfId="1" applyNumberFormat="1" applyFont="1" applyBorder="1" applyAlignment="1">
      <alignment horizontal="right" vertical="center" wrapText="1" readingOrder="1"/>
    </xf>
    <xf numFmtId="0" fontId="29" fillId="0" borderId="18" xfId="0" applyFont="1" applyBorder="1" applyAlignment="1">
      <alignment horizontal="right" vertical="center" wrapText="1" readingOrder="1"/>
    </xf>
    <xf numFmtId="167" fontId="29" fillId="0" borderId="18" xfId="0" applyNumberFormat="1" applyFont="1" applyBorder="1" applyAlignment="1">
      <alignment horizontal="right" vertical="center" wrapText="1" readingOrder="1"/>
    </xf>
    <xf numFmtId="167" fontId="29" fillId="0" borderId="22" xfId="0" applyNumberFormat="1" applyFont="1" applyBorder="1" applyAlignment="1">
      <alignment horizontal="right" vertical="center" wrapText="1" readingOrder="1"/>
    </xf>
    <xf numFmtId="0" fontId="29" fillId="0" borderId="16" xfId="0" applyFont="1" applyBorder="1" applyAlignment="1">
      <alignment horizontal="right" vertical="center" wrapText="1" readingOrder="1"/>
    </xf>
    <xf numFmtId="167" fontId="29" fillId="0" borderId="16" xfId="0" applyNumberFormat="1" applyFont="1" applyBorder="1" applyAlignment="1">
      <alignment horizontal="right" vertical="center" wrapText="1" readingOrder="1"/>
    </xf>
    <xf numFmtId="167" fontId="29" fillId="0" borderId="24" xfId="0" applyNumberFormat="1" applyFont="1" applyBorder="1" applyAlignment="1">
      <alignment horizontal="right" vertical="center" wrapText="1" readingOrder="1"/>
    </xf>
    <xf numFmtId="0" fontId="29" fillId="2" borderId="15" xfId="0" applyFont="1" applyFill="1" applyBorder="1" applyAlignment="1">
      <alignment horizontal="left" vertical="center" wrapText="1" readingOrder="1"/>
    </xf>
    <xf numFmtId="0" fontId="29" fillId="2" borderId="15" xfId="0" applyFont="1" applyFill="1" applyBorder="1" applyAlignment="1">
      <alignment horizontal="right" vertical="center" wrapText="1" readingOrder="1"/>
    </xf>
    <xf numFmtId="167" fontId="29" fillId="2" borderId="15" xfId="0" applyNumberFormat="1" applyFont="1" applyFill="1" applyBorder="1" applyAlignment="1">
      <alignment horizontal="right" vertical="center" wrapText="1" readingOrder="1"/>
    </xf>
    <xf numFmtId="167" fontId="29" fillId="2" borderId="25" xfId="0" applyNumberFormat="1" applyFont="1" applyFill="1" applyBorder="1" applyAlignment="1">
      <alignment horizontal="right" vertical="center" wrapText="1" readingOrder="1"/>
    </xf>
    <xf numFmtId="167" fontId="28" fillId="0" borderId="0" xfId="0" applyNumberFormat="1" applyFont="1"/>
    <xf numFmtId="0" fontId="28" fillId="0" borderId="17" xfId="0" applyFont="1" applyBorder="1" applyAlignment="1">
      <alignment horizontal="right" vertical="center" wrapText="1" readingOrder="1"/>
    </xf>
    <xf numFmtId="167" fontId="28" fillId="0" borderId="17" xfId="0" applyNumberFormat="1" applyFont="1" applyBorder="1" applyAlignment="1">
      <alignment horizontal="right" vertical="center" wrapText="1" readingOrder="1"/>
    </xf>
    <xf numFmtId="167" fontId="28" fillId="0" borderId="26" xfId="0" applyNumberFormat="1" applyFont="1" applyBorder="1" applyAlignment="1">
      <alignment horizontal="right" vertical="center" wrapText="1" readingOrder="1"/>
    </xf>
    <xf numFmtId="167" fontId="28" fillId="0" borderId="20" xfId="0" applyNumberFormat="1" applyFont="1" applyBorder="1"/>
    <xf numFmtId="0" fontId="28" fillId="0" borderId="18" xfId="0" applyFont="1" applyBorder="1" applyAlignment="1">
      <alignment horizontal="right" vertical="center" wrapText="1" readingOrder="1"/>
    </xf>
    <xf numFmtId="167" fontId="28" fillId="0" borderId="18" xfId="0" applyNumberFormat="1" applyFont="1" applyBorder="1" applyAlignment="1">
      <alignment horizontal="right" vertical="center" wrapText="1" readingOrder="1"/>
    </xf>
    <xf numFmtId="0" fontId="29" fillId="0" borderId="20" xfId="0" applyFont="1" applyBorder="1" applyAlignment="1">
      <alignment horizontal="left" vertical="center" readingOrder="1"/>
    </xf>
    <xf numFmtId="0" fontId="29" fillId="2" borderId="16" xfId="0" applyFont="1" applyFill="1" applyBorder="1" applyAlignment="1">
      <alignment horizontal="left" vertical="center" wrapText="1" readingOrder="1"/>
    </xf>
    <xf numFmtId="0" fontId="29" fillId="2" borderId="16" xfId="0" applyFont="1" applyFill="1" applyBorder="1" applyAlignment="1">
      <alignment horizontal="right" vertical="center" wrapText="1" readingOrder="1"/>
    </xf>
    <xf numFmtId="167" fontId="29" fillId="2" borderId="16" xfId="0" applyNumberFormat="1" applyFont="1" applyFill="1" applyBorder="1" applyAlignment="1">
      <alignment horizontal="right" vertical="center" wrapText="1" readingOrder="1"/>
    </xf>
    <xf numFmtId="167" fontId="29" fillId="2" borderId="24" xfId="0" applyNumberFormat="1" applyFont="1" applyFill="1" applyBorder="1" applyAlignment="1">
      <alignment horizontal="right" vertical="center" wrapText="1" readingOrder="1"/>
    </xf>
    <xf numFmtId="165" fontId="10" fillId="0" borderId="1" xfId="1" applyNumberFormat="1" applyFont="1" applyBorder="1" applyAlignment="1">
      <alignment horizontal="right" vertical="center" wrapText="1" readingOrder="1"/>
    </xf>
    <xf numFmtId="165" fontId="8" fillId="0" borderId="22" xfId="1" applyNumberFormat="1" applyFont="1" applyBorder="1" applyAlignment="1">
      <alignment horizontal="right" vertical="center" wrapText="1" readingOrder="1"/>
    </xf>
    <xf numFmtId="167" fontId="28" fillId="0" borderId="27" xfId="0" applyNumberFormat="1" applyFont="1" applyBorder="1"/>
    <xf numFmtId="165" fontId="8" fillId="0" borderId="28" xfId="1" applyNumberFormat="1" applyFont="1" applyBorder="1" applyAlignment="1">
      <alignment horizontal="right" vertical="center" wrapText="1" readingOrder="1"/>
    </xf>
    <xf numFmtId="167" fontId="29" fillId="0" borderId="27" xfId="0" applyNumberFormat="1" applyFont="1" applyBorder="1"/>
    <xf numFmtId="165" fontId="10" fillId="0" borderId="28" xfId="1" applyNumberFormat="1" applyFont="1" applyBorder="1" applyAlignment="1">
      <alignment horizontal="right" vertical="center" wrapText="1" readingOrder="1"/>
    </xf>
    <xf numFmtId="0" fontId="29" fillId="2" borderId="30" xfId="0" applyFont="1" applyFill="1" applyBorder="1" applyAlignment="1">
      <alignment horizontal="left" vertical="center" wrapText="1" readingOrder="1"/>
    </xf>
    <xf numFmtId="0" fontId="12" fillId="3" borderId="27" xfId="0" applyFont="1" applyFill="1" applyBorder="1" applyAlignment="1">
      <alignment horizontal="left" vertical="center" wrapText="1" readingOrder="1"/>
    </xf>
    <xf numFmtId="0" fontId="27" fillId="3" borderId="1" xfId="0" applyFont="1" applyFill="1" applyBorder="1" applyAlignment="1">
      <alignment horizontal="right" vertical="center" wrapText="1" readingOrder="1"/>
    </xf>
    <xf numFmtId="167" fontId="27" fillId="3" borderId="1" xfId="0" applyNumberFormat="1" applyFont="1" applyFill="1" applyBorder="1" applyAlignment="1">
      <alignment horizontal="right" vertical="center" wrapText="1" readingOrder="1"/>
    </xf>
    <xf numFmtId="167" fontId="12" fillId="3" borderId="1" xfId="0" applyNumberFormat="1" applyFont="1" applyFill="1" applyBorder="1" applyAlignment="1">
      <alignment horizontal="right" vertical="center" wrapText="1" readingOrder="1"/>
    </xf>
    <xf numFmtId="0" fontId="12" fillId="3" borderId="1" xfId="0" applyFont="1" applyFill="1" applyBorder="1" applyAlignment="1">
      <alignment horizontal="left" vertical="center" wrapText="1" readingOrder="1"/>
    </xf>
    <xf numFmtId="167" fontId="12" fillId="3" borderId="28" xfId="0" applyNumberFormat="1" applyFont="1" applyFill="1" applyBorder="1" applyAlignment="1">
      <alignment horizontal="right" vertical="center" wrapText="1" readingOrder="1"/>
    </xf>
    <xf numFmtId="0" fontId="3" fillId="3" borderId="0" xfId="0" applyFont="1" applyFill="1" applyAlignment="1">
      <alignment horizontal="right" vertical="center" wrapText="1" readingOrder="1"/>
    </xf>
    <xf numFmtId="0" fontId="3" fillId="3" borderId="0" xfId="0" applyFont="1" applyFill="1" applyAlignment="1">
      <alignment horizontal="left" vertical="center" wrapText="1" indent="2" readingOrder="1"/>
    </xf>
    <xf numFmtId="0" fontId="3" fillId="3" borderId="23" xfId="0" applyFont="1" applyFill="1" applyBorder="1" applyAlignment="1">
      <alignment horizontal="right" vertical="center" wrapText="1" readingOrder="1"/>
    </xf>
    <xf numFmtId="0" fontId="3" fillId="3" borderId="1" xfId="0" applyFont="1" applyFill="1" applyBorder="1" applyAlignment="1">
      <alignment horizontal="right" vertical="center" wrapText="1" readingOrder="1"/>
    </xf>
    <xf numFmtId="168" fontId="40" fillId="0" borderId="0" xfId="7" applyNumberFormat="1" applyFont="1" applyAlignment="1">
      <alignment horizontal="right" vertical="top"/>
    </xf>
    <xf numFmtId="0" fontId="32" fillId="0" borderId="0" xfId="0" applyFont="1"/>
    <xf numFmtId="167" fontId="29" fillId="0" borderId="28" xfId="0" applyNumberFormat="1" applyFont="1" applyBorder="1" applyAlignment="1">
      <alignment horizontal="right" vertical="center" wrapText="1" readingOrder="1"/>
    </xf>
    <xf numFmtId="0" fontId="15" fillId="0" borderId="0" xfId="0" applyFont="1" applyAlignment="1">
      <alignment vertical="top"/>
    </xf>
    <xf numFmtId="0" fontId="2" fillId="0" borderId="0" xfId="0" applyFont="1" applyAlignment="1">
      <alignment horizontal="left" vertical="top"/>
    </xf>
    <xf numFmtId="0" fontId="2" fillId="0" borderId="0" xfId="0" applyFont="1" applyAlignment="1">
      <alignment vertical="top"/>
    </xf>
    <xf numFmtId="0" fontId="2" fillId="0" borderId="0" xfId="0" applyFont="1" applyAlignment="1">
      <alignment horizontal="right" vertical="top"/>
    </xf>
    <xf numFmtId="0" fontId="3" fillId="3" borderId="0" xfId="0" applyFont="1" applyFill="1" applyAlignment="1">
      <alignment horizontal="left" vertical="top" wrapText="1" readingOrder="1"/>
    </xf>
    <xf numFmtId="0" fontId="3" fillId="3" borderId="0" xfId="0" applyFont="1" applyFill="1" applyAlignment="1">
      <alignment horizontal="center" vertical="top" wrapText="1" readingOrder="1"/>
    </xf>
    <xf numFmtId="0" fontId="3" fillId="3" borderId="0" xfId="0" applyFont="1" applyFill="1" applyAlignment="1">
      <alignment horizontal="right" vertical="top" wrapText="1" readingOrder="1"/>
    </xf>
    <xf numFmtId="0" fontId="5" fillId="0" borderId="20" xfId="0" applyFont="1" applyBorder="1" applyAlignment="1">
      <alignment horizontal="left" vertical="top" readingOrder="1"/>
    </xf>
    <xf numFmtId="0" fontId="5" fillId="0" borderId="18" xfId="0" applyFont="1" applyBorder="1" applyAlignment="1">
      <alignment horizontal="right" vertical="top" wrapText="1" readingOrder="1"/>
    </xf>
    <xf numFmtId="167" fontId="5" fillId="0" borderId="18" xfId="0" applyNumberFormat="1" applyFont="1" applyBorder="1" applyAlignment="1">
      <alignment horizontal="right" vertical="top" wrapText="1" readingOrder="1"/>
    </xf>
    <xf numFmtId="167" fontId="13" fillId="0" borderId="18" xfId="0" applyNumberFormat="1" applyFont="1" applyBorder="1" applyAlignment="1">
      <alignment horizontal="right" vertical="top" wrapText="1"/>
    </xf>
    <xf numFmtId="0" fontId="28" fillId="0" borderId="18" xfId="0" applyFont="1" applyBorder="1" applyAlignment="1">
      <alignment horizontal="right" vertical="top" wrapText="1"/>
    </xf>
    <xf numFmtId="0" fontId="28" fillId="0" borderId="22" xfId="0" applyFont="1" applyBorder="1" applyAlignment="1">
      <alignment horizontal="right" vertical="top" wrapText="1"/>
    </xf>
    <xf numFmtId="167" fontId="28" fillId="0" borderId="20" xfId="0" applyNumberFormat="1" applyFont="1" applyBorder="1" applyAlignment="1">
      <alignment vertical="top"/>
    </xf>
    <xf numFmtId="0" fontId="7" fillId="0" borderId="18" xfId="0" applyFont="1" applyBorder="1" applyAlignment="1">
      <alignment horizontal="right" vertical="top" wrapText="1" readingOrder="1"/>
    </xf>
    <xf numFmtId="167" fontId="13" fillId="0" borderId="18" xfId="1" applyNumberFormat="1" applyFont="1" applyFill="1" applyBorder="1" applyAlignment="1">
      <alignment horizontal="right" vertical="top" wrapText="1" readingOrder="1"/>
    </xf>
    <xf numFmtId="17" fontId="7" fillId="0" borderId="18" xfId="0" applyNumberFormat="1" applyFont="1" applyBorder="1" applyAlignment="1">
      <alignment horizontal="right" vertical="top" wrapText="1" readingOrder="1"/>
    </xf>
    <xf numFmtId="9" fontId="7" fillId="0" borderId="18" xfId="0" applyNumberFormat="1" applyFont="1" applyBorder="1" applyAlignment="1">
      <alignment horizontal="right" vertical="top" wrapText="1" readingOrder="1"/>
    </xf>
    <xf numFmtId="167" fontId="8" fillId="0" borderId="18" xfId="1" applyNumberFormat="1" applyFont="1" applyBorder="1" applyAlignment="1">
      <alignment horizontal="right" vertical="top" wrapText="1" readingOrder="1"/>
    </xf>
    <xf numFmtId="167" fontId="8" fillId="0" borderId="22" xfId="1" applyNumberFormat="1" applyFont="1" applyBorder="1" applyAlignment="1">
      <alignment horizontal="right" vertical="top" wrapText="1" readingOrder="1"/>
    </xf>
    <xf numFmtId="167" fontId="7" fillId="0" borderId="18" xfId="1" applyNumberFormat="1" applyFont="1" applyBorder="1" applyAlignment="1">
      <alignment horizontal="right" vertical="top" wrapText="1" readingOrder="1"/>
    </xf>
    <xf numFmtId="167" fontId="13" fillId="0" borderId="18" xfId="1" applyNumberFormat="1" applyFont="1" applyBorder="1" applyAlignment="1">
      <alignment horizontal="right" vertical="top" wrapText="1" readingOrder="1"/>
    </xf>
    <xf numFmtId="0" fontId="9" fillId="2" borderId="20" xfId="0" applyFont="1" applyFill="1" applyBorder="1" applyAlignment="1">
      <alignment horizontal="left" vertical="top" readingOrder="1"/>
    </xf>
    <xf numFmtId="0" fontId="9" fillId="2" borderId="18" xfId="0" applyFont="1" applyFill="1" applyBorder="1" applyAlignment="1">
      <alignment horizontal="right" vertical="top" wrapText="1" readingOrder="1"/>
    </xf>
    <xf numFmtId="167" fontId="9" fillId="2" borderId="18" xfId="1" applyNumberFormat="1" applyFont="1" applyFill="1" applyBorder="1" applyAlignment="1">
      <alignment horizontal="right" vertical="top" wrapText="1" readingOrder="1"/>
    </xf>
    <xf numFmtId="167" fontId="14" fillId="2" borderId="18" xfId="1" applyNumberFormat="1" applyFont="1" applyFill="1" applyBorder="1" applyAlignment="1">
      <alignment horizontal="right" vertical="top" wrapText="1" readingOrder="1"/>
    </xf>
    <xf numFmtId="0" fontId="29" fillId="2" borderId="18" xfId="0" applyFont="1" applyFill="1" applyBorder="1" applyAlignment="1">
      <alignment horizontal="right" vertical="top" wrapText="1"/>
    </xf>
    <xf numFmtId="167" fontId="10" fillId="2" borderId="18" xfId="1" applyNumberFormat="1" applyFont="1" applyFill="1" applyBorder="1" applyAlignment="1">
      <alignment horizontal="right" vertical="top" wrapText="1" readingOrder="1"/>
    </xf>
    <xf numFmtId="167" fontId="10" fillId="2" borderId="22" xfId="1" applyNumberFormat="1" applyFont="1" applyFill="1" applyBorder="1" applyAlignment="1">
      <alignment horizontal="right" vertical="top" wrapText="1" readingOrder="1"/>
    </xf>
    <xf numFmtId="0" fontId="25" fillId="0" borderId="0" xfId="0" applyFont="1" applyAlignment="1">
      <alignment vertical="top"/>
    </xf>
    <xf numFmtId="167" fontId="5" fillId="0" borderId="18" xfId="1" applyNumberFormat="1" applyFont="1" applyBorder="1" applyAlignment="1">
      <alignment horizontal="right" vertical="top" wrapText="1" readingOrder="1"/>
    </xf>
    <xf numFmtId="167" fontId="13" fillId="0" borderId="18" xfId="1" applyNumberFormat="1" applyFont="1" applyBorder="1" applyAlignment="1">
      <alignment horizontal="right" vertical="top" wrapText="1"/>
    </xf>
    <xf numFmtId="167" fontId="28" fillId="0" borderId="18" xfId="1" applyNumberFormat="1" applyFont="1" applyBorder="1" applyAlignment="1">
      <alignment horizontal="right" vertical="top" wrapText="1"/>
    </xf>
    <xf numFmtId="167" fontId="28" fillId="0" borderId="22" xfId="1" applyNumberFormat="1" applyFont="1" applyBorder="1" applyAlignment="1">
      <alignment horizontal="right" vertical="top" wrapText="1"/>
    </xf>
    <xf numFmtId="0" fontId="5" fillId="0" borderId="20" xfId="0" applyFont="1" applyBorder="1" applyAlignment="1">
      <alignment vertical="top" readingOrder="1"/>
    </xf>
    <xf numFmtId="0" fontId="49" fillId="0" borderId="0" xfId="0" applyFont="1" applyAlignment="1">
      <alignment vertical="top"/>
    </xf>
    <xf numFmtId="164" fontId="7" fillId="0" borderId="18" xfId="1" applyFont="1" applyFill="1" applyBorder="1" applyAlignment="1">
      <alignment horizontal="right" vertical="top" wrapText="1" readingOrder="1"/>
    </xf>
    <xf numFmtId="0" fontId="12" fillId="3" borderId="20" xfId="0" applyFont="1" applyFill="1" applyBorder="1" applyAlignment="1">
      <alignment vertical="top" readingOrder="1"/>
    </xf>
    <xf numFmtId="0" fontId="12" fillId="3" borderId="18" xfId="0" applyFont="1" applyFill="1" applyBorder="1" applyAlignment="1">
      <alignment horizontal="right" vertical="top" wrapText="1" readingOrder="1"/>
    </xf>
    <xf numFmtId="0" fontId="28" fillId="3" borderId="18" xfId="0" applyFont="1" applyFill="1" applyBorder="1" applyAlignment="1">
      <alignment horizontal="right" vertical="top" wrapText="1"/>
    </xf>
    <xf numFmtId="167" fontId="12" fillId="3" borderId="18" xfId="1" applyNumberFormat="1" applyFont="1" applyFill="1" applyBorder="1" applyAlignment="1">
      <alignment horizontal="right" vertical="top" wrapText="1" readingOrder="1"/>
    </xf>
    <xf numFmtId="0" fontId="41" fillId="0" borderId="0" xfId="0" applyFont="1" applyAlignment="1">
      <alignment horizontal="left" vertical="top" readingOrder="1"/>
    </xf>
    <xf numFmtId="0" fontId="32" fillId="0" borderId="0" xfId="0" applyFont="1" applyAlignment="1">
      <alignment vertical="top"/>
    </xf>
    <xf numFmtId="0" fontId="3" fillId="3" borderId="19" xfId="0" applyFont="1" applyFill="1" applyBorder="1" applyAlignment="1">
      <alignment horizontal="left" vertical="top" wrapText="1" readingOrder="1"/>
    </xf>
    <xf numFmtId="0" fontId="5" fillId="0" borderId="1" xfId="0" applyFont="1" applyBorder="1" applyAlignment="1">
      <alignment horizontal="right" vertical="top" wrapText="1" readingOrder="1"/>
    </xf>
    <xf numFmtId="167" fontId="5" fillId="0" borderId="1" xfId="0" applyNumberFormat="1" applyFont="1" applyBorder="1" applyAlignment="1">
      <alignment horizontal="right" vertical="top" wrapText="1" readingOrder="1"/>
    </xf>
    <xf numFmtId="167" fontId="28" fillId="0" borderId="1" xfId="0" applyNumberFormat="1" applyFont="1" applyBorder="1" applyAlignment="1">
      <alignment horizontal="right" vertical="top" wrapText="1"/>
    </xf>
    <xf numFmtId="0" fontId="28" fillId="0" borderId="1" xfId="0" applyFont="1" applyBorder="1" applyAlignment="1">
      <alignment horizontal="right" vertical="top" wrapText="1"/>
    </xf>
    <xf numFmtId="0" fontId="28" fillId="0" borderId="28" xfId="0" applyFont="1" applyBorder="1" applyAlignment="1">
      <alignment horizontal="right" vertical="top" wrapText="1"/>
    </xf>
    <xf numFmtId="0" fontId="28" fillId="0" borderId="18" xfId="0" applyFont="1" applyBorder="1" applyAlignment="1">
      <alignment horizontal="right" vertical="top" wrapText="1" readingOrder="1"/>
    </xf>
    <xf numFmtId="167" fontId="2" fillId="0" borderId="0" xfId="0" applyNumberFormat="1" applyFont="1" applyAlignment="1">
      <alignment vertical="top"/>
    </xf>
    <xf numFmtId="167" fontId="13" fillId="0" borderId="18" xfId="1" applyNumberFormat="1" applyFont="1" applyBorder="1" applyAlignment="1">
      <alignment vertical="top" wrapText="1" readingOrder="1"/>
    </xf>
    <xf numFmtId="0" fontId="48" fillId="0" borderId="0" xfId="0" applyFont="1" applyAlignment="1">
      <alignment vertical="top"/>
    </xf>
    <xf numFmtId="0" fontId="13" fillId="0" borderId="18" xfId="0" applyFont="1" applyBorder="1" applyAlignment="1">
      <alignment horizontal="right" vertical="top" wrapText="1" readingOrder="1"/>
    </xf>
    <xf numFmtId="0" fontId="14" fillId="2" borderId="18" xfId="0" applyFont="1" applyFill="1" applyBorder="1" applyAlignment="1">
      <alignment horizontal="right" vertical="top" wrapText="1"/>
    </xf>
    <xf numFmtId="167" fontId="12" fillId="3" borderId="22" xfId="1" applyNumberFormat="1" applyFont="1" applyFill="1" applyBorder="1" applyAlignment="1">
      <alignment horizontal="right" vertical="top" wrapText="1" readingOrder="1"/>
    </xf>
    <xf numFmtId="0" fontId="31" fillId="0" borderId="0" xfId="0" applyFont="1" applyAlignment="1">
      <alignment horizontal="left" vertical="top" readingOrder="1"/>
    </xf>
    <xf numFmtId="0" fontId="31" fillId="0" borderId="0" xfId="0" applyFont="1" applyAlignment="1">
      <alignment horizontal="left" vertical="top" wrapText="1" readingOrder="1"/>
    </xf>
    <xf numFmtId="167" fontId="31" fillId="0" borderId="0" xfId="1" applyNumberFormat="1" applyFont="1" applyBorder="1" applyAlignment="1">
      <alignment horizontal="right" vertical="top" wrapText="1" readingOrder="1"/>
    </xf>
    <xf numFmtId="167" fontId="33" fillId="0" borderId="0" xfId="1" applyNumberFormat="1" applyFont="1" applyBorder="1" applyAlignment="1">
      <alignment horizontal="right" vertical="top" wrapText="1" readingOrder="1"/>
    </xf>
    <xf numFmtId="0" fontId="31" fillId="0" borderId="0" xfId="0" applyFont="1" applyAlignment="1">
      <alignment horizontal="right" vertical="top" wrapText="1" readingOrder="1"/>
    </xf>
    <xf numFmtId="17" fontId="31" fillId="0" borderId="0" xfId="0" applyNumberFormat="1" applyFont="1" applyAlignment="1">
      <alignment horizontal="right" vertical="top" wrapText="1" readingOrder="1"/>
    </xf>
    <xf numFmtId="0" fontId="22" fillId="0" borderId="0" xfId="0" applyFont="1" applyAlignment="1">
      <alignment horizontal="left" vertical="top" wrapText="1" readingOrder="1"/>
    </xf>
    <xf numFmtId="167" fontId="22" fillId="0" borderId="0" xfId="1" applyNumberFormat="1" applyFont="1" applyBorder="1" applyAlignment="1">
      <alignment horizontal="right" vertical="top" wrapText="1" readingOrder="1"/>
    </xf>
    <xf numFmtId="167" fontId="20" fillId="0" borderId="0" xfId="1" applyNumberFormat="1" applyFont="1" applyBorder="1" applyAlignment="1">
      <alignment horizontal="right" vertical="top" wrapText="1" readingOrder="1"/>
    </xf>
    <xf numFmtId="0" fontId="22" fillId="0" borderId="0" xfId="0" applyFont="1" applyAlignment="1">
      <alignment horizontal="right" vertical="top" wrapText="1" readingOrder="1"/>
    </xf>
    <xf numFmtId="17" fontId="22" fillId="0" borderId="0" xfId="0" applyNumberFormat="1" applyFont="1" applyAlignment="1">
      <alignment horizontal="right" vertical="top" wrapText="1" readingOrder="1"/>
    </xf>
    <xf numFmtId="0" fontId="22" fillId="0" borderId="0" xfId="0" applyFont="1" applyAlignment="1">
      <alignment horizontal="left" vertical="top" readingOrder="1"/>
    </xf>
    <xf numFmtId="9" fontId="22" fillId="0" borderId="0" xfId="0" applyNumberFormat="1" applyFont="1" applyAlignment="1">
      <alignment horizontal="right" vertical="top" wrapText="1" readingOrder="1"/>
    </xf>
    <xf numFmtId="165" fontId="2" fillId="0" borderId="0" xfId="0" applyNumberFormat="1" applyFont="1" applyAlignment="1">
      <alignment vertical="top"/>
    </xf>
    <xf numFmtId="0" fontId="13" fillId="0" borderId="0" xfId="0" applyFont="1" applyAlignment="1">
      <alignment vertical="top"/>
    </xf>
    <xf numFmtId="0" fontId="13" fillId="0" borderId="18" xfId="0" applyFont="1" applyBorder="1" applyAlignment="1">
      <alignment horizontal="right" vertical="top" wrapText="1"/>
    </xf>
    <xf numFmtId="167" fontId="13" fillId="0" borderId="0" xfId="0" applyNumberFormat="1" applyFont="1" applyAlignment="1">
      <alignment vertical="top"/>
    </xf>
    <xf numFmtId="0" fontId="14" fillId="0" borderId="0" xfId="0" applyFont="1" applyAlignment="1">
      <alignment vertical="top"/>
    </xf>
    <xf numFmtId="0" fontId="9" fillId="0" borderId="20" xfId="0" applyFont="1" applyBorder="1" applyAlignment="1">
      <alignment horizontal="left" vertical="top" readingOrder="1"/>
    </xf>
    <xf numFmtId="0" fontId="12" fillId="3" borderId="0" xfId="0" applyFont="1" applyFill="1" applyAlignment="1">
      <alignment vertical="top" readingOrder="1"/>
    </xf>
    <xf numFmtId="0" fontId="12" fillId="3" borderId="0" xfId="0" applyFont="1" applyFill="1" applyAlignment="1">
      <alignment horizontal="right" vertical="top" wrapText="1" readingOrder="1"/>
    </xf>
    <xf numFmtId="0" fontId="13" fillId="3" borderId="0" xfId="0" applyFont="1" applyFill="1" applyAlignment="1">
      <alignment horizontal="right" vertical="top" wrapText="1"/>
    </xf>
    <xf numFmtId="0" fontId="28" fillId="3" borderId="0" xfId="0" applyFont="1" applyFill="1" applyAlignment="1">
      <alignment horizontal="right" vertical="top" wrapText="1"/>
    </xf>
    <xf numFmtId="167" fontId="12" fillId="3" borderId="0" xfId="1" applyNumberFormat="1" applyFont="1" applyFill="1" applyBorder="1" applyAlignment="1">
      <alignment horizontal="right" vertical="top" wrapText="1" readingOrder="1"/>
    </xf>
    <xf numFmtId="165" fontId="2" fillId="0" borderId="0" xfId="1" applyNumberFormat="1" applyFont="1" applyAlignment="1">
      <alignment vertical="top"/>
    </xf>
    <xf numFmtId="0" fontId="16" fillId="0" borderId="0" xfId="0" applyFont="1" applyAlignment="1">
      <alignment vertical="top"/>
    </xf>
    <xf numFmtId="0" fontId="3" fillId="3" borderId="31" xfId="0" applyFont="1" applyFill="1" applyBorder="1" applyAlignment="1">
      <alignment vertical="top" wrapText="1" readingOrder="1"/>
    </xf>
    <xf numFmtId="0" fontId="3" fillId="3" borderId="19" xfId="0" applyFont="1" applyFill="1" applyBorder="1" applyAlignment="1">
      <alignment vertical="top" wrapText="1" readingOrder="1"/>
    </xf>
    <xf numFmtId="0" fontId="3" fillId="3" borderId="29" xfId="0" applyFont="1" applyFill="1" applyBorder="1" applyAlignment="1">
      <alignment vertical="top" wrapText="1" readingOrder="1"/>
    </xf>
    <xf numFmtId="0" fontId="3" fillId="3" borderId="0" xfId="0" applyFont="1" applyFill="1" applyAlignment="1">
      <alignment vertical="top" wrapText="1" readingOrder="1"/>
    </xf>
    <xf numFmtId="165" fontId="28" fillId="0" borderId="18" xfId="1" applyNumberFormat="1" applyFont="1" applyBorder="1" applyAlignment="1">
      <alignment horizontal="right" vertical="top" wrapText="1"/>
    </xf>
    <xf numFmtId="165" fontId="28" fillId="0" borderId="22" xfId="1" applyNumberFormat="1" applyFont="1" applyBorder="1" applyAlignment="1">
      <alignment horizontal="right" vertical="top" wrapText="1"/>
    </xf>
    <xf numFmtId="164" fontId="7" fillId="0" borderId="18" xfId="1" applyFont="1" applyBorder="1" applyAlignment="1">
      <alignment horizontal="right" vertical="top" wrapText="1" readingOrder="1"/>
    </xf>
    <xf numFmtId="0" fontId="9" fillId="2" borderId="16" xfId="0" applyFont="1" applyFill="1" applyBorder="1" applyAlignment="1">
      <alignment horizontal="left" vertical="top" readingOrder="1"/>
    </xf>
    <xf numFmtId="0" fontId="9" fillId="2" borderId="16" xfId="0" applyFont="1" applyFill="1" applyBorder="1" applyAlignment="1">
      <alignment horizontal="right" vertical="top" wrapText="1" readingOrder="1"/>
    </xf>
    <xf numFmtId="0" fontId="29" fillId="2" borderId="16" xfId="0" applyFont="1" applyFill="1" applyBorder="1" applyAlignment="1">
      <alignment horizontal="right" vertical="top" wrapText="1"/>
    </xf>
    <xf numFmtId="167" fontId="10" fillId="2" borderId="16" xfId="1" applyNumberFormat="1" applyFont="1" applyFill="1" applyBorder="1" applyAlignment="1">
      <alignment horizontal="right" vertical="top" wrapText="1" readingOrder="1"/>
    </xf>
    <xf numFmtId="0" fontId="3" fillId="3" borderId="15" xfId="0" applyFont="1" applyFill="1" applyBorder="1" applyAlignment="1">
      <alignment horizontal="left" vertical="top" readingOrder="1"/>
    </xf>
    <xf numFmtId="0" fontId="3" fillId="3" borderId="15" xfId="0" applyFont="1" applyFill="1" applyBorder="1" applyAlignment="1">
      <alignment horizontal="right" vertical="top" wrapText="1" readingOrder="1"/>
    </xf>
    <xf numFmtId="0" fontId="3" fillId="3" borderId="15" xfId="0" applyFont="1" applyFill="1" applyBorder="1" applyAlignment="1">
      <alignment horizontal="right" vertical="top" wrapText="1"/>
    </xf>
    <xf numFmtId="167" fontId="3" fillId="3" borderId="15" xfId="1" applyNumberFormat="1" applyFont="1" applyFill="1" applyBorder="1" applyAlignment="1">
      <alignment horizontal="right" vertical="top" wrapText="1" readingOrder="1"/>
    </xf>
    <xf numFmtId="0" fontId="26" fillId="0" borderId="0" xfId="0" applyFont="1" applyAlignment="1">
      <alignment horizontal="left" vertical="top" readingOrder="1"/>
    </xf>
    <xf numFmtId="0" fontId="21" fillId="0" borderId="0" xfId="0" applyFont="1" applyAlignment="1">
      <alignment horizontal="right" vertical="top" wrapText="1"/>
    </xf>
    <xf numFmtId="0" fontId="0" fillId="0" borderId="0" xfId="0" applyAlignment="1">
      <alignment vertical="top"/>
    </xf>
    <xf numFmtId="0" fontId="28" fillId="0" borderId="18" xfId="0" applyFont="1" applyBorder="1" applyAlignment="1">
      <alignment vertical="top" wrapText="1"/>
    </xf>
    <xf numFmtId="0" fontId="28" fillId="0" borderId="18" xfId="0" applyFont="1" applyBorder="1" applyAlignment="1">
      <alignment horizontal="center" vertical="top" wrapText="1"/>
    </xf>
    <xf numFmtId="0" fontId="7" fillId="0" borderId="18" xfId="4" applyFont="1" applyBorder="1" applyAlignment="1">
      <alignment horizontal="right" vertical="top" wrapText="1" readingOrder="1"/>
    </xf>
    <xf numFmtId="17" fontId="7" fillId="0" borderId="18" xfId="4" applyNumberFormat="1" applyFont="1" applyBorder="1" applyAlignment="1">
      <alignment horizontal="right" vertical="top" wrapText="1" readingOrder="1"/>
    </xf>
    <xf numFmtId="0" fontId="3" fillId="3" borderId="20" xfId="0" applyFont="1" applyFill="1" applyBorder="1" applyAlignment="1">
      <alignment horizontal="left" vertical="top" readingOrder="1"/>
    </xf>
    <xf numFmtId="0" fontId="3" fillId="3" borderId="18" xfId="0" applyFont="1" applyFill="1" applyBorder="1" applyAlignment="1">
      <alignment horizontal="left" vertical="top" wrapText="1" readingOrder="1"/>
    </xf>
    <xf numFmtId="0" fontId="3" fillId="3" borderId="18" xfId="0" applyFont="1" applyFill="1" applyBorder="1" applyAlignment="1">
      <alignment horizontal="right" vertical="top" wrapText="1"/>
    </xf>
    <xf numFmtId="167" fontId="3" fillId="3" borderId="18" xfId="1" applyNumberFormat="1" applyFont="1" applyFill="1" applyBorder="1" applyAlignment="1">
      <alignment horizontal="right" vertical="top" wrapText="1" readingOrder="1"/>
    </xf>
    <xf numFmtId="0" fontId="9" fillId="2" borderId="16" xfId="0" applyFont="1" applyFill="1" applyBorder="1" applyAlignment="1">
      <alignment horizontal="left" vertical="top" wrapText="1" readingOrder="1"/>
    </xf>
    <xf numFmtId="167" fontId="28" fillId="2" borderId="16" xfId="1" applyNumberFormat="1" applyFont="1" applyFill="1" applyBorder="1" applyAlignment="1">
      <alignment horizontal="right" vertical="top" wrapText="1" readingOrder="1"/>
    </xf>
    <xf numFmtId="0" fontId="9" fillId="2" borderId="15" xfId="0" applyFont="1" applyFill="1" applyBorder="1" applyAlignment="1">
      <alignment horizontal="left" vertical="top" readingOrder="1"/>
    </xf>
    <xf numFmtId="0" fontId="9" fillId="2" borderId="15" xfId="0" applyFont="1" applyFill="1" applyBorder="1" applyAlignment="1">
      <alignment horizontal="left" vertical="top" wrapText="1" readingOrder="1"/>
    </xf>
    <xf numFmtId="0" fontId="29" fillId="2" borderId="15" xfId="0" applyFont="1" applyFill="1" applyBorder="1" applyAlignment="1">
      <alignment horizontal="right" vertical="top" wrapText="1"/>
    </xf>
    <xf numFmtId="167" fontId="28" fillId="2" borderId="15" xfId="1" applyNumberFormat="1" applyFont="1" applyFill="1" applyBorder="1" applyAlignment="1">
      <alignment horizontal="right" vertical="top" wrapText="1" readingOrder="1"/>
    </xf>
    <xf numFmtId="167" fontId="10" fillId="2" borderId="15" xfId="1" applyNumberFormat="1" applyFont="1" applyFill="1" applyBorder="1" applyAlignment="1">
      <alignment horizontal="right" vertical="top" wrapText="1" readingOrder="1"/>
    </xf>
    <xf numFmtId="0" fontId="11" fillId="0" borderId="0" xfId="0" applyFont="1" applyAlignment="1">
      <alignment vertical="top" wrapText="1" readingOrder="1"/>
    </xf>
    <xf numFmtId="0" fontId="28" fillId="0" borderId="0" xfId="0" applyFont="1" applyAlignment="1">
      <alignment horizontal="right" vertical="top" wrapText="1"/>
    </xf>
    <xf numFmtId="1" fontId="7" fillId="0" borderId="0" xfId="0" applyNumberFormat="1" applyFont="1" applyAlignment="1">
      <alignment horizontal="right" vertical="top" wrapText="1" readingOrder="1"/>
    </xf>
    <xf numFmtId="165" fontId="8" fillId="0" borderId="0" xfId="1" applyNumberFormat="1" applyFont="1" applyBorder="1" applyAlignment="1">
      <alignment horizontal="right" vertical="top" wrapText="1" readingOrder="1"/>
    </xf>
    <xf numFmtId="165" fontId="8" fillId="0" borderId="26" xfId="1" applyNumberFormat="1" applyFont="1" applyBorder="1" applyAlignment="1">
      <alignment horizontal="right" vertical="top" wrapText="1" readingOrder="1"/>
    </xf>
    <xf numFmtId="0" fontId="12" fillId="3" borderId="0" xfId="0" applyFont="1" applyFill="1" applyAlignment="1">
      <alignment vertical="top" wrapText="1" readingOrder="1"/>
    </xf>
    <xf numFmtId="165" fontId="12" fillId="3" borderId="0" xfId="1" applyNumberFormat="1" applyFont="1" applyFill="1" applyBorder="1" applyAlignment="1">
      <alignment horizontal="right" vertical="top" wrapText="1" readingOrder="1"/>
    </xf>
    <xf numFmtId="167" fontId="0" fillId="0" borderId="0" xfId="0" applyNumberFormat="1" applyAlignment="1">
      <alignment vertical="top"/>
    </xf>
    <xf numFmtId="0" fontId="29" fillId="0" borderId="20" xfId="0" applyFont="1" applyBorder="1" applyAlignment="1">
      <alignment horizontal="left" vertical="top" readingOrder="1"/>
    </xf>
    <xf numFmtId="0" fontId="29" fillId="0" borderId="18" xfId="0" applyFont="1" applyBorder="1" applyAlignment="1">
      <alignment horizontal="right" vertical="top" wrapText="1" readingOrder="1"/>
    </xf>
    <xf numFmtId="165" fontId="29" fillId="0" borderId="18" xfId="1" applyNumberFormat="1" applyFont="1" applyBorder="1" applyAlignment="1">
      <alignment horizontal="left" vertical="top" wrapText="1" readingOrder="1"/>
    </xf>
    <xf numFmtId="9" fontId="28" fillId="0" borderId="22" xfId="2" applyFont="1" applyBorder="1" applyAlignment="1">
      <alignment horizontal="right" vertical="top" wrapText="1"/>
    </xf>
    <xf numFmtId="164" fontId="2" fillId="0" borderId="0" xfId="0" applyNumberFormat="1" applyFont="1" applyAlignment="1">
      <alignment vertical="top"/>
    </xf>
    <xf numFmtId="164" fontId="13" fillId="0" borderId="0" xfId="1" applyFont="1" applyAlignment="1">
      <alignment vertical="top"/>
    </xf>
    <xf numFmtId="0" fontId="23" fillId="2" borderId="17" xfId="0" applyFont="1" applyFill="1" applyBorder="1" applyAlignment="1">
      <alignment horizontal="left" vertical="top" readingOrder="1"/>
    </xf>
    <xf numFmtId="0" fontId="23" fillId="2" borderId="17" xfId="0" applyFont="1" applyFill="1" applyBorder="1" applyAlignment="1">
      <alignment horizontal="left" vertical="top" wrapText="1" readingOrder="1"/>
    </xf>
    <xf numFmtId="167" fontId="23" fillId="2" borderId="17" xfId="1" applyNumberFormat="1" applyFont="1" applyFill="1" applyBorder="1" applyAlignment="1">
      <alignment horizontal="left" vertical="top" wrapText="1" readingOrder="1"/>
    </xf>
    <xf numFmtId="167" fontId="19" fillId="2" borderId="17" xfId="1" applyNumberFormat="1" applyFont="1" applyFill="1" applyBorder="1" applyAlignment="1">
      <alignment horizontal="right" vertical="top" wrapText="1" readingOrder="1"/>
    </xf>
    <xf numFmtId="0" fontId="24" fillId="2" borderId="17" xfId="0" applyFont="1" applyFill="1" applyBorder="1" applyAlignment="1">
      <alignment horizontal="right" vertical="top" wrapText="1"/>
    </xf>
    <xf numFmtId="0" fontId="25" fillId="2" borderId="17" xfId="0" applyFont="1" applyFill="1" applyBorder="1" applyAlignment="1">
      <alignment horizontal="left" vertical="top" readingOrder="1"/>
    </xf>
    <xf numFmtId="0" fontId="29" fillId="2" borderId="20" xfId="0" applyFont="1" applyFill="1" applyBorder="1" applyAlignment="1">
      <alignment horizontal="left" vertical="top" readingOrder="1"/>
    </xf>
    <xf numFmtId="0" fontId="29" fillId="2" borderId="18" xfId="0" applyFont="1" applyFill="1" applyBorder="1" applyAlignment="1">
      <alignment horizontal="left" vertical="top" wrapText="1" readingOrder="1"/>
    </xf>
    <xf numFmtId="167" fontId="29" fillId="2" borderId="18" xfId="1" applyNumberFormat="1" applyFont="1" applyFill="1" applyBorder="1" applyAlignment="1">
      <alignment horizontal="left" vertical="top" wrapText="1" readingOrder="1"/>
    </xf>
    <xf numFmtId="167" fontId="29" fillId="2" borderId="18" xfId="1" applyNumberFormat="1" applyFont="1" applyFill="1" applyBorder="1" applyAlignment="1">
      <alignment horizontal="right" vertical="top" wrapText="1" readingOrder="1"/>
    </xf>
    <xf numFmtId="0" fontId="29" fillId="2" borderId="22" xfId="0" applyFont="1" applyFill="1" applyBorder="1" applyAlignment="1">
      <alignment horizontal="left" vertical="top" readingOrder="1"/>
    </xf>
    <xf numFmtId="0" fontId="29" fillId="0" borderId="18" xfId="0" applyFont="1" applyBorder="1" applyAlignment="1">
      <alignment horizontal="right" vertical="top" wrapText="1"/>
    </xf>
    <xf numFmtId="165" fontId="29" fillId="0" borderId="18" xfId="1" applyNumberFormat="1" applyFont="1" applyBorder="1" applyAlignment="1">
      <alignment horizontal="right" vertical="top" wrapText="1"/>
    </xf>
    <xf numFmtId="0" fontId="29" fillId="0" borderId="20" xfId="0" applyFont="1" applyBorder="1" applyAlignment="1">
      <alignment vertical="top" readingOrder="1"/>
    </xf>
    <xf numFmtId="165" fontId="29" fillId="0" borderId="18" xfId="1" applyNumberFormat="1" applyFont="1" applyFill="1" applyBorder="1" applyAlignment="1">
      <alignment vertical="top" wrapText="1" readingOrder="1"/>
    </xf>
    <xf numFmtId="165" fontId="29" fillId="0" borderId="18" xfId="1" applyNumberFormat="1" applyFont="1" applyFill="1" applyBorder="1" applyAlignment="1">
      <alignment horizontal="right" vertical="top" wrapText="1"/>
    </xf>
    <xf numFmtId="165" fontId="28" fillId="0" borderId="18" xfId="1" applyNumberFormat="1" applyFont="1" applyFill="1" applyBorder="1" applyAlignment="1">
      <alignment horizontal="right" vertical="top" wrapText="1"/>
    </xf>
    <xf numFmtId="9" fontId="28" fillId="0" borderId="22" xfId="2" applyFont="1" applyFill="1" applyBorder="1" applyAlignment="1">
      <alignment horizontal="right" vertical="top" wrapText="1"/>
    </xf>
    <xf numFmtId="0" fontId="41" fillId="0" borderId="0" xfId="0" applyFont="1" applyAlignment="1">
      <alignment vertical="top"/>
    </xf>
    <xf numFmtId="0" fontId="28" fillId="0" borderId="0" xfId="0" applyFont="1" applyAlignment="1">
      <alignment horizontal="right" vertical="top"/>
    </xf>
    <xf numFmtId="0" fontId="28" fillId="0" borderId="0" xfId="0" applyFont="1" applyAlignment="1">
      <alignment vertical="top"/>
    </xf>
    <xf numFmtId="0" fontId="29" fillId="0" borderId="0" xfId="0" applyFont="1" applyAlignment="1">
      <alignment vertical="top"/>
    </xf>
    <xf numFmtId="0" fontId="13" fillId="0" borderId="0" xfId="0" applyFont="1" applyAlignment="1">
      <alignment horizontal="right" vertical="top"/>
    </xf>
    <xf numFmtId="0" fontId="2" fillId="0" borderId="8" xfId="0" applyFont="1" applyBorder="1" applyAlignment="1">
      <alignment vertical="top"/>
    </xf>
    <xf numFmtId="0" fontId="29" fillId="0" borderId="18" xfId="0" applyFont="1" applyBorder="1" applyAlignment="1">
      <alignment horizontal="left" vertical="top" wrapText="1" readingOrder="1"/>
    </xf>
    <xf numFmtId="164" fontId="2" fillId="0" borderId="0" xfId="1" applyFont="1" applyAlignment="1">
      <alignment vertical="top"/>
    </xf>
    <xf numFmtId="165" fontId="29" fillId="0" borderId="18" xfId="1" applyNumberFormat="1" applyFont="1" applyBorder="1" applyAlignment="1">
      <alignment horizontal="right" vertical="top" wrapText="1" readingOrder="1"/>
    </xf>
    <xf numFmtId="165" fontId="28" fillId="0" borderId="18" xfId="1" applyNumberFormat="1" applyFont="1" applyBorder="1" applyAlignment="1">
      <alignment horizontal="right" vertical="top" wrapText="1" readingOrder="1"/>
    </xf>
    <xf numFmtId="166" fontId="29" fillId="0" borderId="18" xfId="1" applyNumberFormat="1" applyFont="1" applyBorder="1" applyAlignment="1">
      <alignment horizontal="right" vertical="top" wrapText="1" readingOrder="1"/>
    </xf>
    <xf numFmtId="166" fontId="28" fillId="0" borderId="18" xfId="1" applyNumberFormat="1" applyFont="1" applyBorder="1" applyAlignment="1">
      <alignment horizontal="right" vertical="top" wrapText="1" readingOrder="1"/>
    </xf>
    <xf numFmtId="9" fontId="28" fillId="0" borderId="18" xfId="2" applyFont="1" applyBorder="1" applyAlignment="1">
      <alignment horizontal="right" vertical="top" wrapText="1" readingOrder="1"/>
    </xf>
    <xf numFmtId="9" fontId="28" fillId="0" borderId="22" xfId="2" applyFont="1" applyBorder="1" applyAlignment="1">
      <alignment horizontal="right" vertical="top" wrapText="1" readingOrder="1"/>
    </xf>
    <xf numFmtId="0" fontId="24" fillId="2" borderId="20" xfId="0" applyFont="1" applyFill="1" applyBorder="1" applyAlignment="1">
      <alignment horizontal="left" vertical="top" readingOrder="1"/>
    </xf>
    <xf numFmtId="0" fontId="24" fillId="2" borderId="18" xfId="0" applyFont="1" applyFill="1" applyBorder="1" applyAlignment="1">
      <alignment horizontal="left" vertical="top" wrapText="1" readingOrder="1"/>
    </xf>
    <xf numFmtId="167" fontId="24" fillId="2" borderId="18" xfId="1" applyNumberFormat="1" applyFont="1" applyFill="1" applyBorder="1" applyAlignment="1">
      <alignment horizontal="left" vertical="top" wrapText="1" readingOrder="1"/>
    </xf>
    <xf numFmtId="167" fontId="24" fillId="2" borderId="18" xfId="1" applyNumberFormat="1" applyFont="1" applyFill="1" applyBorder="1" applyAlignment="1">
      <alignment horizontal="right" vertical="top" wrapText="1" readingOrder="1"/>
    </xf>
    <xf numFmtId="0" fontId="24" fillId="2" borderId="18" xfId="0" applyFont="1" applyFill="1" applyBorder="1" applyAlignment="1">
      <alignment horizontal="right" vertical="top" wrapText="1"/>
    </xf>
    <xf numFmtId="0" fontId="24" fillId="2" borderId="22" xfId="0" applyFont="1" applyFill="1" applyBorder="1" applyAlignment="1">
      <alignment horizontal="left" vertical="top" readingOrder="1"/>
    </xf>
    <xf numFmtId="0" fontId="3" fillId="3" borderId="29" xfId="0" applyFont="1" applyFill="1" applyBorder="1" applyAlignment="1">
      <alignment horizontal="right" vertical="top" wrapText="1" readingOrder="1"/>
    </xf>
    <xf numFmtId="15" fontId="3" fillId="3" borderId="0" xfId="0" applyNumberFormat="1" applyFont="1" applyFill="1" applyAlignment="1">
      <alignment horizontal="right" vertical="top" wrapText="1" readingOrder="1"/>
    </xf>
    <xf numFmtId="0" fontId="3" fillId="3" borderId="27" xfId="0" applyFont="1" applyFill="1" applyBorder="1" applyAlignment="1">
      <alignment horizontal="left" vertical="top" wrapText="1" readingOrder="1"/>
    </xf>
    <xf numFmtId="0" fontId="35" fillId="0" borderId="18" xfId="7" applyFont="1" applyBorder="1" applyAlignment="1">
      <alignment horizontal="right" vertical="top" wrapText="1"/>
    </xf>
    <xf numFmtId="0" fontId="35" fillId="0" borderId="18" xfId="7" applyFont="1" applyBorder="1" applyAlignment="1">
      <alignment horizontal="center" vertical="top" wrapText="1"/>
    </xf>
    <xf numFmtId="0" fontId="35" fillId="0" borderId="0" xfId="7" quotePrefix="1" applyFont="1" applyAlignment="1">
      <alignment horizontal="right" vertical="top" wrapText="1"/>
    </xf>
    <xf numFmtId="169" fontId="35" fillId="0" borderId="23" xfId="7" applyNumberFormat="1" applyFont="1" applyBorder="1" applyAlignment="1">
      <alignment horizontal="right" vertical="top" wrapText="1"/>
    </xf>
    <xf numFmtId="170" fontId="35" fillId="0" borderId="18" xfId="7" applyNumberFormat="1" applyFont="1" applyBorder="1" applyAlignment="1">
      <alignment horizontal="center" vertical="top" wrapText="1"/>
    </xf>
    <xf numFmtId="0" fontId="35" fillId="0" borderId="0" xfId="7" applyFont="1" applyAlignment="1">
      <alignment horizontal="right" vertical="top" wrapText="1"/>
    </xf>
    <xf numFmtId="167" fontId="24" fillId="2" borderId="18" xfId="1" applyNumberFormat="1" applyFont="1" applyFill="1" applyBorder="1" applyAlignment="1">
      <alignment horizontal="center" vertical="top" wrapText="1" readingOrder="1"/>
    </xf>
    <xf numFmtId="0" fontId="24" fillId="2" borderId="19" xfId="0" applyFont="1" applyFill="1" applyBorder="1" applyAlignment="1">
      <alignment horizontal="right" vertical="top" wrapText="1"/>
    </xf>
    <xf numFmtId="0" fontId="24" fillId="2" borderId="21" xfId="0" applyFont="1" applyFill="1" applyBorder="1" applyAlignment="1">
      <alignment horizontal="right" vertical="top" wrapText="1"/>
    </xf>
    <xf numFmtId="0" fontId="35" fillId="0" borderId="19" xfId="7" applyFont="1" applyBorder="1" applyAlignment="1">
      <alignment horizontal="right" vertical="top" wrapText="1"/>
    </xf>
    <xf numFmtId="169" fontId="35" fillId="0" borderId="21" xfId="7" applyNumberFormat="1" applyFont="1" applyBorder="1" applyAlignment="1">
      <alignment horizontal="right" vertical="top" wrapText="1"/>
    </xf>
    <xf numFmtId="0" fontId="35" fillId="0" borderId="1" xfId="7" quotePrefix="1" applyFont="1" applyBorder="1" applyAlignment="1">
      <alignment horizontal="right" vertical="top" wrapText="1"/>
    </xf>
    <xf numFmtId="169" fontId="35" fillId="0" borderId="28" xfId="7" applyNumberFormat="1" applyFont="1" applyBorder="1" applyAlignment="1">
      <alignment horizontal="right" vertical="top" wrapText="1"/>
    </xf>
    <xf numFmtId="171" fontId="35" fillId="0" borderId="18" xfId="7" applyNumberFormat="1" applyFont="1" applyBorder="1" applyAlignment="1">
      <alignment horizontal="center" vertical="top" wrapText="1"/>
    </xf>
    <xf numFmtId="171" fontId="35" fillId="0" borderId="18" xfId="7" applyNumberFormat="1" applyFont="1" applyBorder="1" applyAlignment="1">
      <alignment horizontal="right" vertical="top" wrapText="1"/>
    </xf>
    <xf numFmtId="0" fontId="24" fillId="2" borderId="1" xfId="0" applyFont="1" applyFill="1" applyBorder="1" applyAlignment="1">
      <alignment horizontal="right" vertical="top" wrapText="1"/>
    </xf>
    <xf numFmtId="0" fontId="24" fillId="2" borderId="28" xfId="0" applyFont="1" applyFill="1" applyBorder="1" applyAlignment="1">
      <alignment horizontal="right" vertical="top" wrapText="1"/>
    </xf>
    <xf numFmtId="0" fontId="34" fillId="0" borderId="0" xfId="7" applyAlignment="1">
      <alignment vertical="top"/>
    </xf>
    <xf numFmtId="0" fontId="12" fillId="3" borderId="20" xfId="0" applyFont="1" applyFill="1" applyBorder="1" applyAlignment="1">
      <alignment vertical="top" wrapText="1" readingOrder="1"/>
    </xf>
    <xf numFmtId="0" fontId="12" fillId="3" borderId="18" xfId="0" applyFont="1" applyFill="1" applyBorder="1" applyAlignment="1">
      <alignment vertical="top" wrapText="1" readingOrder="1"/>
    </xf>
    <xf numFmtId="167" fontId="3" fillId="3" borderId="18" xfId="1" applyNumberFormat="1" applyFont="1" applyFill="1" applyBorder="1" applyAlignment="1">
      <alignment horizontal="center" vertical="top" wrapText="1" readingOrder="1"/>
    </xf>
    <xf numFmtId="0" fontId="28" fillId="3" borderId="22" xfId="0" applyFont="1" applyFill="1" applyBorder="1" applyAlignment="1">
      <alignment horizontal="right" vertical="top" wrapText="1"/>
    </xf>
    <xf numFmtId="0" fontId="24" fillId="2" borderId="22" xfId="0" applyFont="1" applyFill="1" applyBorder="1" applyAlignment="1">
      <alignment horizontal="right" vertical="top" wrapText="1"/>
    </xf>
    <xf numFmtId="0" fontId="47" fillId="0" borderId="0" xfId="0" applyFont="1" applyAlignment="1">
      <alignment vertical="top"/>
    </xf>
    <xf numFmtId="0" fontId="45" fillId="0" borderId="0" xfId="0" applyFont="1" applyAlignment="1">
      <alignment vertical="top"/>
    </xf>
    <xf numFmtId="0" fontId="46" fillId="0" borderId="0" xfId="12" applyAlignment="1">
      <alignment vertical="top"/>
    </xf>
    <xf numFmtId="167" fontId="7" fillId="0" borderId="18" xfId="1" applyNumberFormat="1" applyFont="1" applyFill="1" applyBorder="1" applyAlignment="1">
      <alignment horizontal="right" vertical="top" wrapText="1" readingOrder="1"/>
    </xf>
    <xf numFmtId="0" fontId="28" fillId="0" borderId="20" xfId="0" applyFont="1" applyBorder="1" applyAlignment="1">
      <alignment horizontal="left" vertical="top"/>
    </xf>
    <xf numFmtId="0" fontId="7" fillId="0" borderId="20" xfId="0" applyFont="1" applyBorder="1" applyAlignment="1">
      <alignment vertical="top" readingOrder="1"/>
    </xf>
    <xf numFmtId="17" fontId="7" fillId="0" borderId="18" xfId="1" applyNumberFormat="1" applyFont="1" applyFill="1" applyBorder="1" applyAlignment="1">
      <alignment horizontal="right" vertical="top" wrapText="1" readingOrder="1"/>
    </xf>
    <xf numFmtId="17" fontId="13" fillId="0" borderId="0" xfId="1" applyNumberFormat="1" applyFont="1" applyFill="1" applyBorder="1" applyAlignment="1">
      <alignment vertical="top" wrapText="1" readingOrder="1"/>
    </xf>
    <xf numFmtId="9" fontId="7" fillId="0" borderId="1" xfId="0" applyNumberFormat="1" applyFont="1" applyBorder="1" applyAlignment="1">
      <alignment horizontal="right" vertical="center" wrapText="1" readingOrder="1"/>
    </xf>
    <xf numFmtId="164" fontId="7" fillId="0" borderId="18" xfId="6" applyFont="1" applyFill="1" applyBorder="1" applyAlignment="1">
      <alignment horizontal="right" vertical="top" wrapText="1" readingOrder="1"/>
    </xf>
    <xf numFmtId="165" fontId="29" fillId="0" borderId="18" xfId="1" applyNumberFormat="1" applyFont="1" applyFill="1" applyBorder="1" applyAlignment="1">
      <alignment horizontal="right" vertical="top" wrapText="1" readingOrder="1"/>
    </xf>
    <xf numFmtId="165" fontId="28" fillId="0" borderId="18" xfId="1" applyNumberFormat="1" applyFont="1" applyFill="1" applyBorder="1" applyAlignment="1">
      <alignment horizontal="right" vertical="top" wrapText="1" readingOrder="1"/>
    </xf>
    <xf numFmtId="166" fontId="29" fillId="0" borderId="18" xfId="1" applyNumberFormat="1" applyFont="1" applyFill="1" applyBorder="1" applyAlignment="1">
      <alignment horizontal="right" vertical="top" wrapText="1" readingOrder="1"/>
    </xf>
    <xf numFmtId="166" fontId="28" fillId="0" borderId="18" xfId="1" applyNumberFormat="1" applyFont="1" applyFill="1" applyBorder="1" applyAlignment="1">
      <alignment horizontal="right" vertical="top" wrapText="1" readingOrder="1"/>
    </xf>
    <xf numFmtId="9" fontId="28" fillId="0" borderId="18" xfId="2" applyFont="1" applyFill="1" applyBorder="1" applyAlignment="1">
      <alignment horizontal="right" vertical="top" wrapText="1" readingOrder="1"/>
    </xf>
    <xf numFmtId="9" fontId="28" fillId="0" borderId="22" xfId="1" applyNumberFormat="1" applyFont="1" applyFill="1" applyBorder="1" applyAlignment="1">
      <alignment horizontal="right" vertical="top" wrapText="1" readingOrder="1"/>
    </xf>
    <xf numFmtId="9" fontId="28" fillId="0" borderId="22" xfId="2" applyFont="1" applyFill="1" applyBorder="1" applyAlignment="1">
      <alignment horizontal="right" vertical="top" wrapText="1" readingOrder="1"/>
    </xf>
    <xf numFmtId="164" fontId="28" fillId="0" borderId="22" xfId="1" applyFont="1" applyFill="1" applyBorder="1" applyAlignment="1">
      <alignment horizontal="right" vertical="top" wrapText="1" readingOrder="1"/>
    </xf>
    <xf numFmtId="165" fontId="29" fillId="0" borderId="18" xfId="6" applyNumberFormat="1" applyFont="1" applyFill="1" applyBorder="1" applyAlignment="1">
      <alignment horizontal="right" vertical="top" wrapText="1" readingOrder="1"/>
    </xf>
    <xf numFmtId="165" fontId="28" fillId="0" borderId="18" xfId="6" applyNumberFormat="1" applyFont="1" applyFill="1" applyBorder="1" applyAlignment="1">
      <alignment horizontal="right" vertical="top" wrapText="1" readingOrder="1"/>
    </xf>
    <xf numFmtId="166" fontId="29" fillId="0" borderId="18" xfId="6" applyNumberFormat="1" applyFont="1" applyFill="1" applyBorder="1" applyAlignment="1">
      <alignment horizontal="right" vertical="top" wrapText="1" readingOrder="1"/>
    </xf>
    <xf numFmtId="166" fontId="28" fillId="0" borderId="18" xfId="6" applyNumberFormat="1" applyFont="1" applyFill="1" applyBorder="1" applyAlignment="1">
      <alignment horizontal="right" vertical="top" wrapText="1" readingOrder="1"/>
    </xf>
    <xf numFmtId="164" fontId="28" fillId="0" borderId="18" xfId="6" applyFont="1" applyFill="1" applyBorder="1" applyAlignment="1">
      <alignment horizontal="right" vertical="top" wrapText="1" readingOrder="1"/>
    </xf>
    <xf numFmtId="165" fontId="28" fillId="0" borderId="22" xfId="2" applyNumberFormat="1" applyFont="1" applyFill="1" applyBorder="1" applyAlignment="1">
      <alignment horizontal="right" vertical="top" wrapText="1" readingOrder="1"/>
    </xf>
    <xf numFmtId="167" fontId="13" fillId="0" borderId="18" xfId="1" applyNumberFormat="1" applyFont="1" applyFill="1" applyBorder="1" applyAlignment="1">
      <alignment horizontal="right" vertical="top" wrapText="1"/>
    </xf>
    <xf numFmtId="1" fontId="7" fillId="0" borderId="18" xfId="0" applyNumberFormat="1" applyFont="1" applyBorder="1" applyAlignment="1">
      <alignment horizontal="right" vertical="top" wrapText="1" readingOrder="1"/>
    </xf>
    <xf numFmtId="172" fontId="7" fillId="0" borderId="18" xfId="1" applyNumberFormat="1" applyFont="1" applyFill="1" applyBorder="1" applyAlignment="1">
      <alignment horizontal="right" vertical="top" wrapText="1" readingOrder="1"/>
    </xf>
    <xf numFmtId="165" fontId="7" fillId="0" borderId="18" xfId="1" applyNumberFormat="1" applyFont="1" applyFill="1" applyBorder="1" applyAlignment="1">
      <alignment horizontal="right" vertical="top" wrapText="1" readingOrder="1"/>
    </xf>
    <xf numFmtId="172" fontId="7" fillId="0" borderId="18" xfId="1" applyNumberFormat="1" applyFont="1" applyFill="1" applyBorder="1" applyAlignment="1">
      <alignment horizontal="left" vertical="top" wrapText="1" readingOrder="1"/>
    </xf>
    <xf numFmtId="1" fontId="7" fillId="0" borderId="18" xfId="0" applyNumberFormat="1" applyFont="1" applyBorder="1" applyAlignment="1">
      <alignment vertical="top" wrapText="1" readingOrder="1"/>
    </xf>
    <xf numFmtId="164" fontId="7" fillId="0" borderId="18" xfId="1" applyFont="1" applyFill="1" applyBorder="1" applyAlignment="1">
      <alignment vertical="top" wrapText="1" readingOrder="1"/>
    </xf>
    <xf numFmtId="167" fontId="8" fillId="0" borderId="22" xfId="1" applyNumberFormat="1" applyFont="1" applyFill="1" applyBorder="1" applyAlignment="1">
      <alignment horizontal="right" vertical="top" wrapText="1" readingOrder="1"/>
    </xf>
    <xf numFmtId="165" fontId="8" fillId="0" borderId="22" xfId="1" applyNumberFormat="1" applyFont="1" applyFill="1" applyBorder="1" applyAlignment="1">
      <alignment horizontal="right" vertical="top" wrapText="1" readingOrder="1"/>
    </xf>
    <xf numFmtId="165" fontId="8" fillId="0" borderId="22" xfId="5" applyNumberFormat="1" applyFont="1" applyFill="1" applyBorder="1" applyAlignment="1">
      <alignment horizontal="right" vertical="top" wrapText="1" readingOrder="1"/>
    </xf>
    <xf numFmtId="165" fontId="0" fillId="0" borderId="0" xfId="0" applyNumberFormat="1" applyAlignment="1">
      <alignment vertical="top"/>
    </xf>
    <xf numFmtId="167" fontId="8" fillId="0" borderId="18" xfId="1" applyNumberFormat="1" applyFont="1" applyFill="1" applyBorder="1" applyAlignment="1">
      <alignment horizontal="right" vertical="top" wrapText="1" readingOrder="1"/>
    </xf>
    <xf numFmtId="165" fontId="8" fillId="0" borderId="18" xfId="1" applyNumberFormat="1" applyFont="1" applyFill="1" applyBorder="1" applyAlignment="1">
      <alignment horizontal="right" vertical="top" wrapText="1" readingOrder="1"/>
    </xf>
    <xf numFmtId="165" fontId="8" fillId="0" borderId="18" xfId="5" applyNumberFormat="1" applyFont="1" applyFill="1" applyBorder="1" applyAlignment="1">
      <alignment horizontal="right" vertical="top" wrapText="1" readingOrder="1"/>
    </xf>
    <xf numFmtId="0" fontId="7" fillId="5" borderId="18" xfId="0" applyFont="1" applyFill="1" applyBorder="1" applyAlignment="1">
      <alignment horizontal="right" vertical="top" wrapText="1" readingOrder="1"/>
    </xf>
    <xf numFmtId="167" fontId="13" fillId="5" borderId="18" xfId="6" applyNumberFormat="1" applyFont="1" applyFill="1" applyBorder="1" applyAlignment="1">
      <alignment horizontal="right" vertical="top" wrapText="1" readingOrder="1"/>
    </xf>
    <xf numFmtId="17" fontId="7" fillId="5" borderId="18" xfId="0" applyNumberFormat="1" applyFont="1" applyFill="1" applyBorder="1" applyAlignment="1">
      <alignment horizontal="right" vertical="top" wrapText="1" readingOrder="1"/>
    </xf>
    <xf numFmtId="9" fontId="7" fillId="5" borderId="18" xfId="0" applyNumberFormat="1" applyFont="1" applyFill="1" applyBorder="1" applyAlignment="1">
      <alignment horizontal="right" vertical="top" wrapText="1" readingOrder="1"/>
    </xf>
    <xf numFmtId="167" fontId="8" fillId="0" borderId="18" xfId="6" applyNumberFormat="1" applyFont="1" applyFill="1" applyBorder="1" applyAlignment="1">
      <alignment horizontal="right" vertical="top" wrapText="1" readingOrder="1"/>
    </xf>
    <xf numFmtId="167" fontId="8" fillId="0" borderId="22" xfId="6" applyNumberFormat="1" applyFont="1" applyFill="1" applyBorder="1" applyAlignment="1">
      <alignment horizontal="right" vertical="top" wrapText="1" readingOrder="1"/>
    </xf>
    <xf numFmtId="167" fontId="13" fillId="0" borderId="18" xfId="6" applyNumberFormat="1" applyFont="1" applyFill="1" applyBorder="1" applyAlignment="1">
      <alignment horizontal="right" vertical="top" wrapText="1" readingOrder="1"/>
    </xf>
    <xf numFmtId="0" fontId="29" fillId="0" borderId="32" xfId="0" applyFont="1" applyBorder="1" applyAlignment="1">
      <alignment horizontal="left" vertical="center" readingOrder="1"/>
    </xf>
    <xf numFmtId="173" fontId="2" fillId="0" borderId="0" xfId="0" applyNumberFormat="1" applyFont="1"/>
    <xf numFmtId="164" fontId="2" fillId="0" borderId="0" xfId="1" applyFont="1" applyFill="1"/>
    <xf numFmtId="0" fontId="7" fillId="0" borderId="18" xfId="0" applyFont="1" applyBorder="1" applyAlignment="1">
      <alignment horizontal="center" vertical="top" wrapText="1" readingOrder="1"/>
    </xf>
    <xf numFmtId="167" fontId="7" fillId="0" borderId="18" xfId="6" applyNumberFormat="1" applyFont="1" applyFill="1" applyBorder="1" applyAlignment="1">
      <alignment horizontal="right" vertical="top" wrapText="1" readingOrder="1"/>
    </xf>
    <xf numFmtId="164" fontId="13" fillId="0" borderId="0" xfId="1" applyFont="1" applyFill="1" applyAlignment="1">
      <alignment vertical="top"/>
    </xf>
    <xf numFmtId="167" fontId="29" fillId="0" borderId="20" xfId="0" applyNumberFormat="1" applyFont="1" applyBorder="1"/>
    <xf numFmtId="3" fontId="29" fillId="2" borderId="18" xfId="0" applyNumberFormat="1" applyFont="1" applyFill="1" applyBorder="1" applyAlignment="1">
      <alignment horizontal="right" vertical="top" wrapText="1" readingOrder="1"/>
    </xf>
    <xf numFmtId="3" fontId="12" fillId="3" borderId="18" xfId="0" applyNumberFormat="1" applyFont="1" applyFill="1" applyBorder="1" applyAlignment="1">
      <alignment vertical="top" wrapText="1" readingOrder="1"/>
    </xf>
    <xf numFmtId="0" fontId="51" fillId="0" borderId="0" xfId="0" applyFont="1"/>
    <xf numFmtId="0" fontId="52" fillId="0" borderId="0" xfId="0" applyFont="1" applyAlignment="1">
      <alignment horizontal="left"/>
    </xf>
    <xf numFmtId="0" fontId="53" fillId="0" borderId="0" xfId="0" applyFont="1"/>
    <xf numFmtId="174" fontId="0" fillId="0" borderId="0" xfId="0" applyNumberFormat="1" applyAlignment="1">
      <alignment horizontal="left"/>
    </xf>
    <xf numFmtId="0" fontId="0" fillId="0" borderId="13" xfId="0" applyBorder="1"/>
    <xf numFmtId="0" fontId="54" fillId="0" borderId="0" xfId="0" applyFont="1"/>
    <xf numFmtId="0" fontId="55" fillId="0" borderId="0" xfId="0" applyFont="1" applyAlignment="1">
      <alignment horizontal="left"/>
    </xf>
    <xf numFmtId="0" fontId="3" fillId="3" borderId="19" xfId="0" applyFont="1" applyFill="1" applyBorder="1" applyAlignment="1">
      <alignment horizontal="right" vertical="top" wrapText="1" readingOrder="1"/>
    </xf>
    <xf numFmtId="174" fontId="0" fillId="0" borderId="0" xfId="0" applyNumberFormat="1" applyAlignment="1">
      <alignment horizontal="center"/>
    </xf>
    <xf numFmtId="0" fontId="3" fillId="3" borderId="0" xfId="0" applyFont="1" applyFill="1" applyAlignment="1">
      <alignment horizontal="center" vertical="center" wrapText="1" readingOrder="1"/>
    </xf>
    <xf numFmtId="0" fontId="3" fillId="3" borderId="23" xfId="0" applyFont="1" applyFill="1" applyBorder="1" applyAlignment="1">
      <alignment horizontal="center" vertical="center" wrapText="1" readingOrder="1"/>
    </xf>
    <xf numFmtId="0" fontId="3" fillId="3" borderId="0" xfId="0" applyFont="1" applyFill="1" applyAlignment="1">
      <alignment horizontal="left" vertical="center" wrapText="1" readingOrder="1"/>
    </xf>
    <xf numFmtId="0" fontId="41" fillId="0" borderId="0" xfId="0" applyFont="1" applyAlignment="1">
      <alignment horizontal="left" vertical="top" wrapText="1" readingOrder="1"/>
    </xf>
    <xf numFmtId="0" fontId="3" fillId="3" borderId="21" xfId="0" applyFont="1" applyFill="1" applyBorder="1" applyAlignment="1">
      <alignment horizontal="center" vertical="top" wrapText="1" readingOrder="1"/>
    </xf>
    <xf numFmtId="0" fontId="3" fillId="3" borderId="31" xfId="0" applyFont="1" applyFill="1" applyBorder="1" applyAlignment="1">
      <alignment horizontal="center" vertical="top" wrapText="1" readingOrder="1"/>
    </xf>
    <xf numFmtId="0" fontId="3" fillId="3" borderId="0" xfId="0" applyFont="1" applyFill="1" applyAlignment="1">
      <alignment horizontal="left" vertical="top" wrapText="1" readingOrder="1"/>
    </xf>
    <xf numFmtId="0" fontId="3" fillId="3" borderId="0" xfId="0" applyFont="1" applyFill="1" applyAlignment="1">
      <alignment horizontal="center" vertical="top" wrapText="1" readingOrder="1"/>
    </xf>
    <xf numFmtId="0" fontId="31" fillId="0" borderId="0" xfId="0" applyFont="1" applyAlignment="1">
      <alignment horizontal="left" vertical="top" wrapText="1" readingOrder="1"/>
    </xf>
    <xf numFmtId="17" fontId="7" fillId="0" borderId="18" xfId="0" applyNumberFormat="1" applyFont="1" applyBorder="1" applyAlignment="1">
      <alignment horizontal="right" vertical="top" wrapText="1" readingOrder="1"/>
    </xf>
    <xf numFmtId="167" fontId="13" fillId="0" borderId="18" xfId="1" applyNumberFormat="1" applyFont="1" applyFill="1" applyBorder="1" applyAlignment="1">
      <alignment horizontal="right" vertical="top" wrapText="1" readingOrder="1"/>
    </xf>
    <xf numFmtId="0" fontId="28" fillId="0" borderId="18" xfId="0" applyFont="1" applyBorder="1" applyAlignment="1">
      <alignment horizontal="right" vertical="top" wrapText="1" readingOrder="1"/>
    </xf>
    <xf numFmtId="167" fontId="8" fillId="0" borderId="19" xfId="1" applyNumberFormat="1" applyFont="1" applyFill="1" applyBorder="1" applyAlignment="1">
      <alignment horizontal="right" vertical="top" wrapText="1" readingOrder="1"/>
    </xf>
    <xf numFmtId="167" fontId="8" fillId="0" borderId="0" xfId="1" applyNumberFormat="1" applyFont="1" applyFill="1" applyBorder="1" applyAlignment="1">
      <alignment horizontal="right" vertical="top" wrapText="1" readingOrder="1"/>
    </xf>
    <xf numFmtId="167" fontId="8" fillId="0" borderId="1" xfId="1" applyNumberFormat="1" applyFont="1" applyFill="1" applyBorder="1" applyAlignment="1">
      <alignment horizontal="right" vertical="top" wrapText="1" readingOrder="1"/>
    </xf>
    <xf numFmtId="167" fontId="8" fillId="0" borderId="21" xfId="1" applyNumberFormat="1" applyFont="1" applyFill="1" applyBorder="1" applyAlignment="1">
      <alignment horizontal="right" vertical="top" wrapText="1" readingOrder="1"/>
    </xf>
    <xf numFmtId="167" fontId="8" fillId="0" borderId="23" xfId="1" applyNumberFormat="1" applyFont="1" applyFill="1" applyBorder="1" applyAlignment="1">
      <alignment horizontal="right" vertical="top" wrapText="1" readingOrder="1"/>
    </xf>
    <xf numFmtId="167" fontId="8" fillId="0" borderId="28" xfId="1" applyNumberFormat="1" applyFont="1" applyFill="1" applyBorder="1" applyAlignment="1">
      <alignment horizontal="right" vertical="top" wrapText="1" readingOrder="1"/>
    </xf>
    <xf numFmtId="0" fontId="7" fillId="0" borderId="19" xfId="0" applyFont="1" applyBorder="1" applyAlignment="1">
      <alignment horizontal="right" vertical="top" wrapText="1" readingOrder="1"/>
    </xf>
    <xf numFmtId="0" fontId="7" fillId="0" borderId="0" xfId="0" applyFont="1" applyAlignment="1">
      <alignment horizontal="right" vertical="top" wrapText="1" readingOrder="1"/>
    </xf>
    <xf numFmtId="0" fontId="7" fillId="0" borderId="1" xfId="0" applyFont="1" applyBorder="1" applyAlignment="1">
      <alignment horizontal="right" vertical="top" wrapText="1" readingOrder="1"/>
    </xf>
    <xf numFmtId="17" fontId="7" fillId="0" borderId="19" xfId="0" applyNumberFormat="1" applyFont="1" applyBorder="1" applyAlignment="1">
      <alignment horizontal="right" vertical="top" wrapText="1" readingOrder="1"/>
    </xf>
    <xf numFmtId="17" fontId="7" fillId="0" borderId="0" xfId="0" applyNumberFormat="1" applyFont="1" applyAlignment="1">
      <alignment horizontal="right" vertical="top" wrapText="1" readingOrder="1"/>
    </xf>
    <xf numFmtId="17" fontId="7" fillId="0" borderId="1" xfId="0" applyNumberFormat="1" applyFont="1" applyBorder="1" applyAlignment="1">
      <alignment horizontal="right" vertical="top" wrapText="1" readingOrder="1"/>
    </xf>
    <xf numFmtId="167" fontId="13" fillId="0" borderId="19" xfId="1" applyNumberFormat="1" applyFont="1" applyFill="1" applyBorder="1" applyAlignment="1">
      <alignment horizontal="right" vertical="top" wrapText="1" readingOrder="1"/>
    </xf>
    <xf numFmtId="167" fontId="13" fillId="0" borderId="0" xfId="1" applyNumberFormat="1" applyFont="1" applyFill="1" applyBorder="1" applyAlignment="1">
      <alignment horizontal="right" vertical="top" wrapText="1" readingOrder="1"/>
    </xf>
    <xf numFmtId="167" fontId="13" fillId="0" borderId="1" xfId="1" applyNumberFormat="1" applyFont="1" applyFill="1" applyBorder="1" applyAlignment="1">
      <alignment horizontal="right" vertical="top" wrapText="1" readingOrder="1"/>
    </xf>
    <xf numFmtId="167" fontId="7" fillId="0" borderId="19" xfId="1" applyNumberFormat="1" applyFont="1" applyFill="1" applyBorder="1" applyAlignment="1">
      <alignment horizontal="right" vertical="top" wrapText="1" readingOrder="1"/>
    </xf>
    <xf numFmtId="167" fontId="7" fillId="0" borderId="1" xfId="1" applyNumberFormat="1" applyFont="1" applyFill="1" applyBorder="1" applyAlignment="1">
      <alignment horizontal="right" vertical="top" wrapText="1" readingOrder="1"/>
    </xf>
    <xf numFmtId="9" fontId="7" fillId="0" borderId="19" xfId="0" applyNumberFormat="1" applyFont="1" applyBorder="1" applyAlignment="1">
      <alignment horizontal="right" vertical="top" wrapText="1" readingOrder="1"/>
    </xf>
    <xf numFmtId="9" fontId="7" fillId="0" borderId="0" xfId="0" applyNumberFormat="1" applyFont="1" applyAlignment="1">
      <alignment horizontal="right" vertical="top" wrapText="1" readingOrder="1"/>
    </xf>
    <xf numFmtId="9" fontId="7" fillId="0" borderId="1" xfId="0" applyNumberFormat="1" applyFont="1" applyBorder="1" applyAlignment="1">
      <alignment horizontal="right" vertical="top" wrapText="1" readingOrder="1"/>
    </xf>
    <xf numFmtId="0" fontId="3" fillId="3" borderId="20" xfId="0" applyFont="1" applyFill="1" applyBorder="1" applyAlignment="1">
      <alignment horizontal="left" vertical="top" wrapText="1" readingOrder="1"/>
    </xf>
    <xf numFmtId="0" fontId="28" fillId="0" borderId="19" xfId="0" applyFont="1" applyBorder="1" applyAlignment="1">
      <alignment horizontal="right" vertical="top" wrapText="1" readingOrder="1"/>
    </xf>
    <xf numFmtId="0" fontId="28" fillId="0" borderId="0" xfId="0" applyFont="1" applyAlignment="1">
      <alignment horizontal="right" vertical="top" wrapText="1" readingOrder="1"/>
    </xf>
    <xf numFmtId="0" fontId="28" fillId="0" borderId="1" xfId="0" applyFont="1" applyBorder="1" applyAlignment="1">
      <alignment horizontal="right" vertical="top" wrapText="1" readingOrder="1"/>
    </xf>
    <xf numFmtId="9" fontId="7" fillId="0" borderId="19" xfId="0" applyNumberFormat="1" applyFont="1" applyBorder="1" applyAlignment="1">
      <alignment horizontal="right" vertical="center" wrapText="1" readingOrder="1"/>
    </xf>
    <xf numFmtId="9" fontId="7" fillId="0" borderId="1" xfId="0" applyNumberFormat="1" applyFont="1" applyBorder="1" applyAlignment="1">
      <alignment horizontal="right" vertical="center" wrapText="1" readingOrder="1"/>
    </xf>
    <xf numFmtId="167" fontId="8" fillId="0" borderId="18" xfId="1" applyNumberFormat="1" applyFont="1" applyFill="1" applyBorder="1" applyAlignment="1">
      <alignment horizontal="right" vertical="top" wrapText="1" readingOrder="1"/>
    </xf>
    <xf numFmtId="167" fontId="8" fillId="0" borderId="22" xfId="1" applyNumberFormat="1" applyFont="1" applyFill="1" applyBorder="1" applyAlignment="1">
      <alignment horizontal="right" vertical="top" wrapText="1" readingOrder="1"/>
    </xf>
    <xf numFmtId="0" fontId="41" fillId="0" borderId="0" xfId="0" applyFont="1" applyAlignment="1">
      <alignment horizontal="left" vertical="top" wrapText="1"/>
    </xf>
    <xf numFmtId="0" fontId="13" fillId="0" borderId="0" xfId="0" applyFont="1" applyAlignment="1">
      <alignment vertical="top" wrapText="1"/>
    </xf>
    <xf numFmtId="0" fontId="3" fillId="3" borderId="31" xfId="0" applyFont="1" applyFill="1" applyBorder="1" applyAlignment="1">
      <alignment horizontal="left" vertical="top" wrapText="1" readingOrder="1"/>
    </xf>
    <xf numFmtId="0" fontId="31" fillId="0" borderId="17" xfId="0" applyFont="1" applyBorder="1" applyAlignment="1">
      <alignment horizontal="left" vertical="top" wrapText="1" readingOrder="1"/>
    </xf>
    <xf numFmtId="167" fontId="41" fillId="0" borderId="0" xfId="0" applyNumberFormat="1" applyFont="1" applyAlignment="1">
      <alignment horizontal="left" vertical="top" wrapText="1"/>
    </xf>
    <xf numFmtId="0" fontId="3" fillId="3" borderId="19" xfId="0" applyFont="1" applyFill="1" applyBorder="1" applyAlignment="1">
      <alignment horizontal="center" vertical="top" wrapText="1" readingOrder="1"/>
    </xf>
    <xf numFmtId="0" fontId="3" fillId="4" borderId="7" xfId="0" applyFont="1" applyFill="1" applyBorder="1" applyAlignment="1">
      <alignment horizontal="right" vertical="center" wrapText="1" readingOrder="1"/>
    </xf>
    <xf numFmtId="0" fontId="3" fillId="4" borderId="9" xfId="0" applyFont="1" applyFill="1" applyBorder="1" applyAlignment="1">
      <alignment horizontal="right" vertical="center" wrapText="1" readingOrder="1"/>
    </xf>
    <xf numFmtId="0" fontId="3" fillId="4" borderId="6" xfId="0" applyFont="1" applyFill="1" applyBorder="1" applyAlignment="1">
      <alignment horizontal="right" vertical="center" wrapText="1" readingOrder="1"/>
    </xf>
    <xf numFmtId="0" fontId="3" fillId="4" borderId="0" xfId="0" applyFont="1" applyFill="1" applyAlignment="1">
      <alignment horizontal="right" vertical="center" wrapText="1" readingOrder="1"/>
    </xf>
    <xf numFmtId="0" fontId="3" fillId="4" borderId="5" xfId="0" applyFont="1" applyFill="1" applyBorder="1" applyAlignment="1">
      <alignment horizontal="left" vertical="center" wrapText="1" readingOrder="1"/>
    </xf>
    <xf numFmtId="0" fontId="3" fillId="4" borderId="8" xfId="0" applyFont="1" applyFill="1" applyBorder="1" applyAlignment="1">
      <alignment horizontal="left" vertical="center" wrapText="1" readingOrder="1"/>
    </xf>
    <xf numFmtId="0" fontId="41" fillId="0" borderId="19" xfId="0" applyFont="1" applyBorder="1" applyAlignment="1">
      <alignment horizontal="left" vertical="top" wrapText="1" readingOrder="1"/>
    </xf>
    <xf numFmtId="3" fontId="37" fillId="0" borderId="18" xfId="7" applyNumberFormat="1" applyFont="1" applyBorder="1" applyAlignment="1">
      <alignment horizontal="right" vertical="top" wrapText="1"/>
    </xf>
    <xf numFmtId="0" fontId="35" fillId="0" borderId="19" xfId="7" applyFont="1" applyBorder="1" applyAlignment="1">
      <alignment horizontal="right" vertical="top" wrapText="1"/>
    </xf>
    <xf numFmtId="0" fontId="35" fillId="0" borderId="1" xfId="7" applyFont="1" applyBorder="1" applyAlignment="1">
      <alignment horizontal="right" vertical="top" wrapText="1"/>
    </xf>
    <xf numFmtId="0" fontId="35" fillId="0" borderId="19" xfId="7" applyFont="1" applyBorder="1" applyAlignment="1">
      <alignment horizontal="center" vertical="top" wrapText="1"/>
    </xf>
    <xf numFmtId="0" fontId="35" fillId="0" borderId="1" xfId="7" applyFont="1" applyBorder="1" applyAlignment="1">
      <alignment horizontal="center" vertical="top" wrapText="1"/>
    </xf>
    <xf numFmtId="169" fontId="35" fillId="0" borderId="21" xfId="7" applyNumberFormat="1" applyFont="1" applyBorder="1" applyAlignment="1">
      <alignment horizontal="right" vertical="top" wrapText="1"/>
    </xf>
    <xf numFmtId="169" fontId="35" fillId="0" borderId="23" xfId="7" applyNumberFormat="1" applyFont="1" applyBorder="1" applyAlignment="1">
      <alignment horizontal="right" vertical="top" wrapText="1"/>
    </xf>
    <xf numFmtId="169" fontId="35" fillId="0" borderId="28" xfId="7" applyNumberFormat="1" applyFont="1" applyBorder="1" applyAlignment="1">
      <alignment horizontal="right" vertical="top" wrapText="1"/>
    </xf>
    <xf numFmtId="0" fontId="35" fillId="0" borderId="18" xfId="7" applyFont="1" applyBorder="1" applyAlignment="1">
      <alignment horizontal="right" vertical="top" wrapText="1"/>
    </xf>
    <xf numFmtId="171" fontId="35" fillId="0" borderId="18" xfId="7" applyNumberFormat="1" applyFont="1" applyBorder="1" applyAlignment="1">
      <alignment horizontal="right" vertical="top" wrapText="1"/>
    </xf>
    <xf numFmtId="171" fontId="35" fillId="0" borderId="18" xfId="7" applyNumberFormat="1" applyFont="1" applyBorder="1" applyAlignment="1">
      <alignment horizontal="center" vertical="top" wrapText="1"/>
    </xf>
    <xf numFmtId="0" fontId="35" fillId="0" borderId="18" xfId="7" applyFont="1" applyBorder="1" applyAlignment="1">
      <alignment horizontal="center" vertical="top" wrapText="1"/>
    </xf>
    <xf numFmtId="0" fontId="3" fillId="3" borderId="0" xfId="0" applyFont="1" applyFill="1" applyAlignment="1">
      <alignment horizontal="right" vertical="top" wrapText="1" readingOrder="1"/>
    </xf>
    <xf numFmtId="0" fontId="35" fillId="0" borderId="0" xfId="7" applyFont="1" applyAlignment="1">
      <alignment horizontal="right" vertical="top" wrapText="1"/>
    </xf>
    <xf numFmtId="0" fontId="35" fillId="0" borderId="0" xfId="7" quotePrefix="1" applyFont="1" applyAlignment="1">
      <alignment horizontal="right" vertical="top" wrapText="1"/>
    </xf>
    <xf numFmtId="3" fontId="37" fillId="0" borderId="0" xfId="7" applyNumberFormat="1" applyFont="1" applyAlignment="1">
      <alignment horizontal="right" vertical="top" wrapText="1"/>
    </xf>
    <xf numFmtId="3" fontId="37" fillId="0" borderId="19" xfId="7" applyNumberFormat="1" applyFont="1" applyBorder="1" applyAlignment="1">
      <alignment horizontal="right" vertical="top" wrapText="1"/>
    </xf>
    <xf numFmtId="3" fontId="37" fillId="0" borderId="1" xfId="7" applyNumberFormat="1" applyFont="1" applyBorder="1" applyAlignment="1">
      <alignment horizontal="right" vertical="top" wrapText="1"/>
    </xf>
    <xf numFmtId="0" fontId="7" fillId="0" borderId="19" xfId="7" applyFont="1" applyBorder="1" applyAlignment="1">
      <alignment horizontal="right" vertical="top" wrapText="1"/>
    </xf>
    <xf numFmtId="0" fontId="7" fillId="0" borderId="0" xfId="7" applyFont="1" applyAlignment="1">
      <alignment horizontal="right" vertical="top" wrapText="1"/>
    </xf>
    <xf numFmtId="0" fontId="7" fillId="0" borderId="1" xfId="7" applyFont="1" applyBorder="1" applyAlignment="1">
      <alignment horizontal="right" vertical="top" wrapText="1"/>
    </xf>
    <xf numFmtId="0" fontId="35" fillId="0" borderId="20" xfId="7" applyFont="1" applyBorder="1" applyAlignment="1">
      <alignment horizontal="left" vertical="top" wrapText="1"/>
    </xf>
    <xf numFmtId="0" fontId="35" fillId="0" borderId="31" xfId="7" applyFont="1" applyBorder="1" applyAlignment="1">
      <alignment horizontal="left" vertical="top" wrapText="1"/>
    </xf>
    <xf numFmtId="0" fontId="35" fillId="0" borderId="29" xfId="7" applyFont="1" applyBorder="1" applyAlignment="1">
      <alignment horizontal="left" vertical="top" wrapText="1"/>
    </xf>
    <xf numFmtId="0" fontId="35" fillId="0" borderId="27" xfId="7" applyFont="1" applyBorder="1" applyAlignment="1">
      <alignment horizontal="left" vertical="top" wrapText="1"/>
    </xf>
    <xf numFmtId="0" fontId="35" fillId="0" borderId="20" xfId="7" applyFont="1" applyBorder="1" applyAlignment="1">
      <alignment vertical="top" wrapText="1"/>
    </xf>
  </cellXfs>
  <cellStyles count="13">
    <cellStyle name="B Table text 9" xfId="11" xr:uid="{7E973832-C630-4143-B948-7E130C7C75C6}"/>
    <cellStyle name="Comma" xfId="1" builtinId="3"/>
    <cellStyle name="Comma 2" xfId="6" xr:uid="{18AE533D-C613-4C27-90E0-539FBBC5F7A2}"/>
    <cellStyle name="Comma 4" xfId="5" xr:uid="{DA32E770-4765-434C-A247-9B765B79FAE0}"/>
    <cellStyle name="footnote" xfId="12" xr:uid="{36F702F6-D689-415B-9E04-701F4057A91B}"/>
    <cellStyle name="Normal" xfId="0" builtinId="0"/>
    <cellStyle name="Normal 2" xfId="3" xr:uid="{4DAD799E-32FA-4CDA-9DBD-9C4698E2A925}"/>
    <cellStyle name="Normal 2 3" xfId="7" xr:uid="{94815DA1-B385-452D-A753-5117F4AEC416}"/>
    <cellStyle name="Normal 3" xfId="9" xr:uid="{851CB1C6-B4AC-405B-8B77-ED511D798FDF}"/>
    <cellStyle name="Normal 4" xfId="4" xr:uid="{6AE608C4-E62A-4AEE-9987-D2082E951C13}"/>
    <cellStyle name="Percent" xfId="2" builtinId="5"/>
    <cellStyle name="Table Normal" xfId="8" xr:uid="{E339F386-5597-4B3B-B9CD-088E1C7F8454}"/>
    <cellStyle name="Table Text Black" xfId="10" xr:uid="{C5F38429-574A-4C05-BD28-9937E318E39D}"/>
  </cellStyles>
  <dxfs count="0"/>
  <tableStyles count="0" defaultTableStyle="TableStyleMedium2" defaultPivotStyle="PivotStyleLight16"/>
  <colors>
    <mruColors>
      <color rgb="FF3397CF"/>
      <color rgb="FF3362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4</xdr:col>
      <xdr:colOff>19050</xdr:colOff>
      <xdr:row>8</xdr:row>
      <xdr:rowOff>76200</xdr:rowOff>
    </xdr:from>
    <xdr:to>
      <xdr:col>4</xdr:col>
      <xdr:colOff>85725</xdr:colOff>
      <xdr:row>10</xdr:row>
      <xdr:rowOff>152400</xdr:rowOff>
    </xdr:to>
    <xdr:sp macro="" textlink="">
      <xdr:nvSpPr>
        <xdr:cNvPr id="4" name="Right Brace 3">
          <a:extLst>
            <a:ext uri="{FF2B5EF4-FFF2-40B4-BE49-F238E27FC236}">
              <a16:creationId xmlns:a16="http://schemas.microsoft.com/office/drawing/2014/main" id="{DE0B14AB-BD86-4B46-9969-C78163C9B25B}"/>
            </a:ext>
          </a:extLst>
        </xdr:cNvPr>
        <xdr:cNvSpPr/>
      </xdr:nvSpPr>
      <xdr:spPr>
        <a:xfrm>
          <a:off x="3933825" y="2505075"/>
          <a:ext cx="66675" cy="5143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4</xdr:col>
      <xdr:colOff>19050</xdr:colOff>
      <xdr:row>11</xdr:row>
      <xdr:rowOff>11296</xdr:rowOff>
    </xdr:from>
    <xdr:to>
      <xdr:col>4</xdr:col>
      <xdr:colOff>64769</xdr:colOff>
      <xdr:row>12</xdr:row>
      <xdr:rowOff>209550</xdr:rowOff>
    </xdr:to>
    <xdr:sp macro="" textlink="">
      <xdr:nvSpPr>
        <xdr:cNvPr id="6" name="Right Brace 5">
          <a:extLst>
            <a:ext uri="{FF2B5EF4-FFF2-40B4-BE49-F238E27FC236}">
              <a16:creationId xmlns:a16="http://schemas.microsoft.com/office/drawing/2014/main" id="{117D0AD6-5B4D-4FA0-B793-F753283F4AD0}"/>
            </a:ext>
          </a:extLst>
        </xdr:cNvPr>
        <xdr:cNvSpPr/>
      </xdr:nvSpPr>
      <xdr:spPr>
        <a:xfrm>
          <a:off x="4219575" y="2906896"/>
          <a:ext cx="45719" cy="417329"/>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4</xdr:col>
      <xdr:colOff>38100</xdr:colOff>
      <xdr:row>5</xdr:row>
      <xdr:rowOff>92393</xdr:rowOff>
    </xdr:from>
    <xdr:to>
      <xdr:col>4</xdr:col>
      <xdr:colOff>104775</xdr:colOff>
      <xdr:row>7</xdr:row>
      <xdr:rowOff>155258</xdr:rowOff>
    </xdr:to>
    <xdr:sp macro="" textlink="">
      <xdr:nvSpPr>
        <xdr:cNvPr id="5" name="Right Brace 4">
          <a:extLst>
            <a:ext uri="{FF2B5EF4-FFF2-40B4-BE49-F238E27FC236}">
              <a16:creationId xmlns:a16="http://schemas.microsoft.com/office/drawing/2014/main" id="{8C4A6CBE-B450-4B8D-9BF1-57EA7BAAAD89}"/>
            </a:ext>
          </a:extLst>
        </xdr:cNvPr>
        <xdr:cNvSpPr/>
      </xdr:nvSpPr>
      <xdr:spPr>
        <a:xfrm>
          <a:off x="3952875" y="1778318"/>
          <a:ext cx="66675" cy="48196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wsDr>
</file>

<file path=xl/theme/theme1.xml><?xml version="1.0" encoding="utf-8"?>
<a:theme xmlns:a="http://schemas.openxmlformats.org/drawingml/2006/main" name="Office Theme">
  <a:themeElements>
    <a:clrScheme name="ICG_COLORS_2021">
      <a:dk1>
        <a:srgbClr val="494949"/>
      </a:dk1>
      <a:lt1>
        <a:srgbClr val="FFFFFF"/>
      </a:lt1>
      <a:dk2>
        <a:srgbClr val="3A4BFB"/>
      </a:dk2>
      <a:lt2>
        <a:srgbClr val="B6B6B6"/>
      </a:lt2>
      <a:accent1>
        <a:srgbClr val="003B49"/>
      </a:accent1>
      <a:accent2>
        <a:srgbClr val="3A4BFB"/>
      </a:accent2>
      <a:accent3>
        <a:srgbClr val="007DC3"/>
      </a:accent3>
      <a:accent4>
        <a:srgbClr val="82E5C6"/>
      </a:accent4>
      <a:accent5>
        <a:srgbClr val="33626D"/>
      </a:accent5>
      <a:accent6>
        <a:srgbClr val="668992"/>
      </a:accent6>
      <a:hlink>
        <a:srgbClr val="494949"/>
      </a:hlink>
      <a:folHlink>
        <a:srgbClr val="494949"/>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FBA89-C48F-410A-8E1D-6F3537A18BAC}">
  <sheetPr>
    <pageSetUpPr fitToPage="1"/>
  </sheetPr>
  <dimension ref="B2:N25"/>
  <sheetViews>
    <sheetView showGridLines="0" zoomScaleNormal="100" zoomScaleSheetLayoutView="100" workbookViewId="0"/>
  </sheetViews>
  <sheetFormatPr defaultRowHeight="14.25"/>
  <cols>
    <col min="1" max="1" width="1.86328125" customWidth="1"/>
    <col min="2" max="2" width="16.86328125" customWidth="1"/>
  </cols>
  <sheetData>
    <row r="2" spans="2:2">
      <c r="B2" s="371" t="s">
        <v>373</v>
      </c>
    </row>
    <row r="6" spans="2:2" ht="61.15">
      <c r="B6" s="372" t="s">
        <v>374</v>
      </c>
    </row>
    <row r="13" spans="2:2" ht="18">
      <c r="B13" s="373" t="s">
        <v>375</v>
      </c>
    </row>
    <row r="17" spans="2:14">
      <c r="B17" s="379">
        <v>45245</v>
      </c>
      <c r="C17" s="379"/>
    </row>
    <row r="24" spans="2:14">
      <c r="B24" s="375"/>
      <c r="C24" s="375"/>
      <c r="D24" s="375"/>
      <c r="E24" s="375"/>
      <c r="F24" s="375"/>
      <c r="G24" s="375"/>
      <c r="H24" s="375"/>
      <c r="I24" s="375"/>
      <c r="J24" s="375"/>
      <c r="K24" s="375"/>
      <c r="L24" s="375"/>
      <c r="M24" s="375"/>
      <c r="N24" s="375"/>
    </row>
    <row r="25" spans="2:14">
      <c r="B25" s="376" t="s">
        <v>376</v>
      </c>
    </row>
  </sheetData>
  <mergeCells count="1">
    <mergeCell ref="B17:C17"/>
  </mergeCells>
  <printOptions horizontalCentered="1" verticalCentered="1"/>
  <pageMargins left="0.23622047244094491" right="0.23622047244094491"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FCCD00-22E6-413B-9CA4-E752DEBEC1D3}">
  <sheetPr>
    <pageSetUpPr fitToPage="1"/>
  </sheetPr>
  <dimension ref="A1:AG66"/>
  <sheetViews>
    <sheetView showGridLines="0" topLeftCell="B1" zoomScale="115" zoomScaleNormal="115" zoomScaleSheetLayoutView="100" workbookViewId="0">
      <selection activeCell="K24" sqref="B2:K24"/>
    </sheetView>
  </sheetViews>
  <sheetFormatPr defaultColWidth="8.73046875" defaultRowHeight="13.15"/>
  <cols>
    <col min="1" max="1" width="2.86328125" style="126" customWidth="1"/>
    <col min="2" max="2" width="35.59765625" style="126" customWidth="1"/>
    <col min="3" max="3" width="10.1328125" style="127" customWidth="1"/>
    <col min="4" max="8" width="10.1328125" style="126" customWidth="1"/>
    <col min="9" max="9" width="13.265625" style="126" customWidth="1"/>
    <col min="10" max="10" width="11.3984375" style="126" customWidth="1"/>
    <col min="11" max="11" width="10.1328125" style="126" customWidth="1"/>
    <col min="12" max="12" width="13.3984375" style="204" bestFit="1" customWidth="1"/>
    <col min="13" max="13" width="9" style="204" customWidth="1"/>
    <col min="14" max="16" width="8.73046875" style="126"/>
    <col min="17" max="17" width="36.86328125" style="126" customWidth="1"/>
    <col min="18" max="18" width="8.73046875" style="126" customWidth="1"/>
    <col min="19" max="20" width="9.73046875" style="126" customWidth="1"/>
    <col min="21" max="21" width="10.86328125" style="126" customWidth="1"/>
    <col min="22" max="23" width="9.73046875" style="126" customWidth="1"/>
    <col min="24" max="24" width="10.59765625" style="126" customWidth="1"/>
    <col min="25" max="29" width="9.73046875" style="126" customWidth="1"/>
    <col min="30" max="32" width="8.73046875" style="126"/>
    <col min="33" max="33" width="26" style="126" customWidth="1"/>
    <col min="34" max="45" width="9.73046875" style="126" customWidth="1"/>
    <col min="46" max="16384" width="8.73046875" style="126"/>
  </cols>
  <sheetData>
    <row r="1" spans="2:31" ht="14.25">
      <c r="B1" s="124" t="s">
        <v>368</v>
      </c>
      <c r="Q1" s="205"/>
      <c r="R1" s="127"/>
      <c r="Z1" s="127"/>
      <c r="AB1" s="204"/>
      <c r="AC1" s="204"/>
    </row>
    <row r="2" spans="2:31" ht="26.25" customHeight="1">
      <c r="B2" s="206"/>
      <c r="C2" s="207"/>
      <c r="D2" s="167"/>
      <c r="E2" s="384" t="s">
        <v>245</v>
      </c>
      <c r="F2" s="385"/>
      <c r="G2" s="167"/>
      <c r="H2" s="209" t="s">
        <v>246</v>
      </c>
      <c r="I2" s="128"/>
      <c r="J2" s="384" t="s">
        <v>392</v>
      </c>
      <c r="K2" s="385"/>
      <c r="L2" s="126"/>
      <c r="M2" s="126"/>
    </row>
    <row r="3" spans="2:31" ht="28.5" customHeight="1">
      <c r="B3" s="208" t="s">
        <v>27</v>
      </c>
      <c r="C3" s="209" t="s">
        <v>172</v>
      </c>
      <c r="D3" s="130" t="s">
        <v>3</v>
      </c>
      <c r="E3" s="130" t="s">
        <v>4</v>
      </c>
      <c r="F3" s="130" t="s">
        <v>5</v>
      </c>
      <c r="G3" s="130" t="s">
        <v>206</v>
      </c>
      <c r="H3" s="130" t="s">
        <v>1</v>
      </c>
      <c r="I3" s="130" t="s">
        <v>2</v>
      </c>
      <c r="J3" s="130" t="s">
        <v>162</v>
      </c>
      <c r="K3" s="130" t="s">
        <v>301</v>
      </c>
      <c r="L3" s="126"/>
      <c r="M3" s="126"/>
    </row>
    <row r="4" spans="2:31" ht="13.5" customHeight="1">
      <c r="B4" s="158" t="s">
        <v>150</v>
      </c>
      <c r="C4" s="132"/>
      <c r="D4" s="135"/>
      <c r="E4" s="135"/>
      <c r="F4" s="135"/>
      <c r="G4" s="135"/>
      <c r="H4" s="135"/>
      <c r="I4" s="135"/>
      <c r="J4" s="210"/>
      <c r="K4" s="211"/>
      <c r="L4" s="126"/>
      <c r="M4" s="126"/>
    </row>
    <row r="5" spans="2:31" ht="13.5" customHeight="1">
      <c r="B5" s="137" t="s">
        <v>60</v>
      </c>
      <c r="C5" s="138" t="s">
        <v>29</v>
      </c>
      <c r="D5" s="138" t="s">
        <v>22</v>
      </c>
      <c r="E5" s="140">
        <v>38875</v>
      </c>
      <c r="F5" s="138" t="s">
        <v>288</v>
      </c>
      <c r="G5" s="138" t="s">
        <v>10</v>
      </c>
      <c r="H5" s="138" t="s">
        <v>31</v>
      </c>
      <c r="I5" s="160">
        <v>0</v>
      </c>
      <c r="J5" s="353">
        <v>133</v>
      </c>
      <c r="K5" s="349">
        <v>133</v>
      </c>
      <c r="L5" s="126"/>
      <c r="M5" s="193"/>
      <c r="N5" s="193"/>
      <c r="AE5" s="193"/>
    </row>
    <row r="6" spans="2:31">
      <c r="B6" s="137" t="s">
        <v>62</v>
      </c>
      <c r="C6" s="138" t="s">
        <v>19</v>
      </c>
      <c r="D6" s="138" t="s">
        <v>61</v>
      </c>
      <c r="E6" s="140">
        <v>42856</v>
      </c>
      <c r="F6" s="138" t="s">
        <v>288</v>
      </c>
      <c r="G6" s="343">
        <v>1</v>
      </c>
      <c r="H6" s="138" t="s">
        <v>31</v>
      </c>
      <c r="I6" s="160">
        <v>0</v>
      </c>
      <c r="J6" s="353">
        <v>376</v>
      </c>
      <c r="K6" s="349">
        <v>376</v>
      </c>
      <c r="L6" s="126"/>
      <c r="M6" s="193"/>
      <c r="N6" s="193"/>
      <c r="AE6" s="193"/>
    </row>
    <row r="7" spans="2:31">
      <c r="B7" s="137" t="s">
        <v>63</v>
      </c>
      <c r="C7" s="138" t="s">
        <v>9</v>
      </c>
      <c r="D7" s="138" t="s">
        <v>61</v>
      </c>
      <c r="E7" s="140">
        <v>42917</v>
      </c>
      <c r="F7" s="138" t="s">
        <v>288</v>
      </c>
      <c r="G7" s="344">
        <v>1</v>
      </c>
      <c r="H7" s="138" t="s">
        <v>31</v>
      </c>
      <c r="I7" s="160">
        <v>0</v>
      </c>
      <c r="J7" s="353">
        <v>938</v>
      </c>
      <c r="K7" s="349">
        <v>938</v>
      </c>
      <c r="L7" s="126"/>
      <c r="M7" s="193"/>
      <c r="N7" s="193"/>
      <c r="AE7" s="193"/>
    </row>
    <row r="8" spans="2:31">
      <c r="B8" s="137" t="s">
        <v>32</v>
      </c>
      <c r="C8" s="138"/>
      <c r="D8" s="138"/>
      <c r="E8" s="140"/>
      <c r="F8" s="138"/>
      <c r="G8" s="344">
        <v>52</v>
      </c>
      <c r="H8" s="138"/>
      <c r="I8" s="138"/>
      <c r="J8" s="353">
        <v>1342</v>
      </c>
      <c r="K8" s="349">
        <v>1219</v>
      </c>
      <c r="L8" s="126"/>
      <c r="M8" s="193"/>
      <c r="N8" s="193"/>
      <c r="AE8" s="193"/>
    </row>
    <row r="9" spans="2:31">
      <c r="B9" s="146" t="s">
        <v>150</v>
      </c>
      <c r="C9" s="147"/>
      <c r="D9" s="150"/>
      <c r="E9" s="150"/>
      <c r="F9" s="150"/>
      <c r="G9" s="151"/>
      <c r="H9" s="150"/>
      <c r="I9" s="150"/>
      <c r="J9" s="151">
        <f>SUM(J5:J8)</f>
        <v>2789</v>
      </c>
      <c r="K9" s="152">
        <f>SUM(K5:K8)</f>
        <v>2666</v>
      </c>
      <c r="L9" s="126"/>
      <c r="M9" s="193"/>
      <c r="N9" s="193"/>
      <c r="AE9" s="193"/>
    </row>
    <row r="10" spans="2:31">
      <c r="B10" s="158" t="s">
        <v>151</v>
      </c>
      <c r="C10" s="132"/>
      <c r="D10" s="135"/>
      <c r="E10" s="135"/>
      <c r="F10" s="135"/>
      <c r="G10" s="135"/>
      <c r="H10" s="135"/>
      <c r="I10" s="135"/>
      <c r="J10" s="210"/>
      <c r="K10" s="211"/>
      <c r="L10" s="126"/>
      <c r="M10" s="193"/>
      <c r="N10" s="193"/>
      <c r="AE10" s="193"/>
    </row>
    <row r="11" spans="2:31" ht="21">
      <c r="B11" s="137" t="s">
        <v>64</v>
      </c>
      <c r="C11" s="138" t="s">
        <v>9</v>
      </c>
      <c r="D11" s="138" t="s">
        <v>61</v>
      </c>
      <c r="E11" s="140">
        <v>41913</v>
      </c>
      <c r="F11" s="138" t="s">
        <v>288</v>
      </c>
      <c r="G11" s="345">
        <v>16</v>
      </c>
      <c r="H11" s="138" t="s">
        <v>31</v>
      </c>
      <c r="I11" s="160" t="s">
        <v>317</v>
      </c>
      <c r="J11" s="353">
        <v>822</v>
      </c>
      <c r="K11" s="349">
        <v>822</v>
      </c>
      <c r="L11" s="126"/>
      <c r="M11" s="193"/>
      <c r="N11" s="193"/>
      <c r="AE11" s="193"/>
    </row>
    <row r="12" spans="2:31" ht="21">
      <c r="B12" s="137" t="s">
        <v>65</v>
      </c>
      <c r="C12" s="138" t="s">
        <v>19</v>
      </c>
      <c r="D12" s="138" t="s">
        <v>266</v>
      </c>
      <c r="E12" s="140">
        <v>43922</v>
      </c>
      <c r="F12" s="138" t="s">
        <v>288</v>
      </c>
      <c r="G12" s="160">
        <v>0</v>
      </c>
      <c r="H12" s="138" t="s">
        <v>25</v>
      </c>
      <c r="I12" s="160" t="s">
        <v>318</v>
      </c>
      <c r="J12" s="353">
        <v>139</v>
      </c>
      <c r="K12" s="349">
        <v>106</v>
      </c>
      <c r="L12" s="126"/>
      <c r="M12" s="193"/>
      <c r="N12" s="193"/>
      <c r="AE12" s="193"/>
    </row>
    <row r="13" spans="2:31" ht="21">
      <c r="B13" s="137" t="s">
        <v>268</v>
      </c>
      <c r="C13" s="138" t="s">
        <v>19</v>
      </c>
      <c r="D13" s="138" t="s">
        <v>22</v>
      </c>
      <c r="E13" s="140">
        <v>43770</v>
      </c>
      <c r="F13" s="138" t="s">
        <v>288</v>
      </c>
      <c r="G13" s="160">
        <v>0</v>
      </c>
      <c r="H13" s="138" t="s">
        <v>25</v>
      </c>
      <c r="I13" s="138" t="s">
        <v>267</v>
      </c>
      <c r="J13" s="353">
        <v>105</v>
      </c>
      <c r="K13" s="349">
        <v>8</v>
      </c>
      <c r="L13" s="126"/>
      <c r="M13" s="193"/>
      <c r="N13" s="193"/>
      <c r="AE13" s="193"/>
    </row>
    <row r="14" spans="2:31">
      <c r="B14" s="137" t="s">
        <v>32</v>
      </c>
      <c r="C14" s="138"/>
      <c r="D14" s="138"/>
      <c r="E14" s="140"/>
      <c r="F14" s="138"/>
      <c r="G14" s="160"/>
      <c r="H14" s="138"/>
      <c r="I14" s="138"/>
      <c r="J14" s="353">
        <v>229</v>
      </c>
      <c r="K14" s="349">
        <v>214</v>
      </c>
      <c r="L14" s="126"/>
      <c r="M14" s="193"/>
      <c r="N14" s="193"/>
      <c r="AE14" s="193"/>
    </row>
    <row r="15" spans="2:31">
      <c r="B15" s="146" t="s">
        <v>151</v>
      </c>
      <c r="C15" s="147"/>
      <c r="D15" s="150"/>
      <c r="E15" s="150"/>
      <c r="F15" s="150"/>
      <c r="G15" s="151"/>
      <c r="H15" s="150"/>
      <c r="I15" s="150"/>
      <c r="J15" s="151">
        <f>SUM(J11:J14)</f>
        <v>1295</v>
      </c>
      <c r="K15" s="152">
        <f>SUM(K11:K14)</f>
        <v>1150</v>
      </c>
      <c r="L15" s="126"/>
      <c r="M15" s="193"/>
      <c r="N15" s="193"/>
      <c r="AE15" s="193"/>
    </row>
    <row r="16" spans="2:31">
      <c r="B16" s="158" t="s">
        <v>152</v>
      </c>
      <c r="C16" s="132"/>
      <c r="D16" s="135"/>
      <c r="E16" s="135"/>
      <c r="F16" s="135"/>
      <c r="G16" s="135"/>
      <c r="H16" s="135"/>
      <c r="I16" s="135"/>
      <c r="J16" s="210"/>
      <c r="K16" s="211"/>
      <c r="L16" s="126"/>
      <c r="M16" s="193"/>
      <c r="N16" s="193"/>
      <c r="AE16" s="193"/>
    </row>
    <row r="17" spans="1:33">
      <c r="B17" s="137" t="s">
        <v>66</v>
      </c>
      <c r="C17" s="138" t="s">
        <v>9</v>
      </c>
      <c r="D17" s="138" t="s">
        <v>269</v>
      </c>
      <c r="E17" s="140">
        <v>43709</v>
      </c>
      <c r="F17" s="138" t="s">
        <v>288</v>
      </c>
      <c r="G17" s="138" t="s">
        <v>10</v>
      </c>
      <c r="H17" s="138" t="s">
        <v>31</v>
      </c>
      <c r="I17" s="160">
        <v>0</v>
      </c>
      <c r="J17" s="353">
        <v>51</v>
      </c>
      <c r="K17" s="349">
        <v>51</v>
      </c>
      <c r="L17" s="126"/>
      <c r="M17" s="193"/>
      <c r="N17" s="193"/>
      <c r="AE17" s="193"/>
    </row>
    <row r="18" spans="1:33" ht="13.5" customHeight="1">
      <c r="B18" s="146" t="s">
        <v>152</v>
      </c>
      <c r="C18" s="147"/>
      <c r="D18" s="150"/>
      <c r="E18" s="150"/>
      <c r="F18" s="150"/>
      <c r="G18" s="151" t="s">
        <v>10</v>
      </c>
      <c r="H18" s="150"/>
      <c r="I18" s="150"/>
      <c r="J18" s="151">
        <f>J17</f>
        <v>51</v>
      </c>
      <c r="K18" s="152">
        <f>K17</f>
        <v>51</v>
      </c>
      <c r="L18" s="126"/>
      <c r="M18" s="193"/>
      <c r="N18" s="193"/>
      <c r="AE18" s="193"/>
    </row>
    <row r="19" spans="1:33" ht="13.5" customHeight="1">
      <c r="B19" s="158" t="s">
        <v>153</v>
      </c>
      <c r="C19" s="132"/>
      <c r="D19" s="135"/>
      <c r="E19" s="135"/>
      <c r="F19" s="135"/>
      <c r="G19" s="135"/>
      <c r="H19" s="135"/>
      <c r="I19" s="135"/>
      <c r="J19" s="210"/>
      <c r="K19" s="211"/>
      <c r="L19" s="126"/>
      <c r="M19" s="193"/>
      <c r="N19" s="193"/>
      <c r="AE19" s="193"/>
    </row>
    <row r="20" spans="1:33" ht="13.5" customHeight="1">
      <c r="B20" s="137" t="s">
        <v>67</v>
      </c>
      <c r="C20" s="138" t="s">
        <v>9</v>
      </c>
      <c r="D20" s="138" t="s">
        <v>61</v>
      </c>
      <c r="E20" s="140">
        <v>41091</v>
      </c>
      <c r="F20" s="138" t="s">
        <v>288</v>
      </c>
      <c r="G20" s="343">
        <v>1</v>
      </c>
      <c r="H20" s="138" t="s">
        <v>31</v>
      </c>
      <c r="I20" s="160">
        <v>0</v>
      </c>
      <c r="J20" s="353">
        <v>423</v>
      </c>
      <c r="K20" s="349">
        <v>423</v>
      </c>
      <c r="L20" s="126"/>
      <c r="M20" s="193"/>
      <c r="N20" s="193"/>
      <c r="AE20" s="193"/>
    </row>
    <row r="21" spans="1:33" ht="13.5" customHeight="1">
      <c r="B21" s="137" t="s">
        <v>68</v>
      </c>
      <c r="C21" s="138" t="s">
        <v>19</v>
      </c>
      <c r="D21" s="138" t="s">
        <v>61</v>
      </c>
      <c r="E21" s="140">
        <v>43070</v>
      </c>
      <c r="F21" s="138" t="s">
        <v>288</v>
      </c>
      <c r="G21" s="343">
        <v>0</v>
      </c>
      <c r="H21" s="138" t="s">
        <v>31</v>
      </c>
      <c r="I21" s="160">
        <v>0</v>
      </c>
      <c r="J21" s="353">
        <v>303</v>
      </c>
      <c r="K21" s="349">
        <v>303</v>
      </c>
      <c r="L21" s="126"/>
      <c r="M21" s="193"/>
      <c r="N21" s="193"/>
    </row>
    <row r="22" spans="1:33" ht="13.5" customHeight="1">
      <c r="B22" s="137" t="s">
        <v>32</v>
      </c>
      <c r="C22" s="138"/>
      <c r="D22" s="138"/>
      <c r="E22" s="140"/>
      <c r="F22" s="138"/>
      <c r="G22" s="138"/>
      <c r="H22" s="138"/>
      <c r="I22" s="212"/>
      <c r="J22" s="353">
        <v>33</v>
      </c>
      <c r="K22" s="349">
        <v>33</v>
      </c>
      <c r="L22" s="126"/>
      <c r="M22" s="193"/>
      <c r="N22" s="193"/>
    </row>
    <row r="23" spans="1:33" ht="13.5" customHeight="1">
      <c r="A23" s="153"/>
      <c r="B23" s="213" t="s">
        <v>153</v>
      </c>
      <c r="C23" s="214"/>
      <c r="D23" s="215"/>
      <c r="E23" s="215"/>
      <c r="F23" s="215"/>
      <c r="G23" s="216"/>
      <c r="H23" s="215"/>
      <c r="I23" s="215"/>
      <c r="J23" s="216">
        <f>SUM(J19:J22)</f>
        <v>759</v>
      </c>
      <c r="K23" s="216">
        <f>SUM(K20:K22)</f>
        <v>759</v>
      </c>
      <c r="L23" s="126"/>
      <c r="M23" s="193"/>
      <c r="N23" s="193"/>
    </row>
    <row r="24" spans="1:33" ht="13.5" customHeight="1">
      <c r="B24" s="217" t="s">
        <v>145</v>
      </c>
      <c r="C24" s="218"/>
      <c r="D24" s="219"/>
      <c r="E24" s="219"/>
      <c r="F24" s="219"/>
      <c r="G24" s="220">
        <f>ROUND(SUM(G5:G23),0)</f>
        <v>71</v>
      </c>
      <c r="H24" s="219"/>
      <c r="I24" s="219"/>
      <c r="J24" s="220">
        <f>J9+J15+J18+J23-2</f>
        <v>4892</v>
      </c>
      <c r="K24" s="220">
        <f>K9+K15+K18+K23</f>
        <v>4626</v>
      </c>
      <c r="L24" s="126"/>
      <c r="M24" s="193"/>
      <c r="N24" s="193"/>
      <c r="AG24" s="193"/>
    </row>
    <row r="25" spans="1:33">
      <c r="B25" s="423" t="s">
        <v>396</v>
      </c>
      <c r="C25" s="423"/>
      <c r="D25" s="423"/>
      <c r="E25" s="423"/>
      <c r="F25" s="423"/>
      <c r="G25" s="423"/>
      <c r="H25" s="423"/>
      <c r="I25" s="423"/>
      <c r="J25" s="423"/>
      <c r="K25" s="423"/>
      <c r="AG25" s="193"/>
    </row>
    <row r="26" spans="1:33">
      <c r="B26" s="221"/>
    </row>
    <row r="31" spans="1:33" ht="13.5" customHeight="1"/>
    <row r="32" spans="1:33" ht="13.5" customHeight="1">
      <c r="Q32" s="221"/>
    </row>
    <row r="33" spans="3:14" ht="13.5" customHeight="1"/>
    <row r="34" spans="3:14" ht="13.5" customHeight="1"/>
    <row r="35" spans="3:14" ht="13.5" customHeight="1"/>
    <row r="36" spans="3:14" ht="13.5" customHeight="1">
      <c r="C36" s="126"/>
      <c r="L36" s="126"/>
      <c r="M36" s="126"/>
    </row>
    <row r="37" spans="3:14" ht="13.5" customHeight="1">
      <c r="C37" s="126"/>
      <c r="L37" s="126"/>
      <c r="M37" s="126"/>
    </row>
    <row r="38" spans="3:14" ht="13.5" customHeight="1">
      <c r="C38" s="126"/>
      <c r="L38" s="126"/>
      <c r="M38" s="126"/>
    </row>
    <row r="39" spans="3:14" ht="13.5" customHeight="1"/>
    <row r="40" spans="3:14" ht="13.5" customHeight="1"/>
    <row r="41" spans="3:14" ht="13.5" customHeight="1"/>
    <row r="42" spans="3:14" ht="13.5" customHeight="1">
      <c r="N42" s="222"/>
    </row>
    <row r="43" spans="3:14" ht="13.5" customHeight="1"/>
    <row r="44" spans="3:14" ht="13.5" customHeight="1"/>
    <row r="45" spans="3:14" ht="13.5" customHeight="1"/>
    <row r="46" spans="3:14" ht="13.5" customHeight="1"/>
    <row r="47" spans="3:14" ht="13.5" customHeight="1"/>
    <row r="48" spans="3:14" ht="26.25" customHeight="1"/>
    <row r="49" ht="26.2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hidden="1" customHeight="1"/>
    <row r="66" ht="13.5" customHeight="1"/>
  </sheetData>
  <mergeCells count="3">
    <mergeCell ref="E2:F2"/>
    <mergeCell ref="J2:K2"/>
    <mergeCell ref="B25:K25"/>
  </mergeCells>
  <printOptions horizontalCentered="1" verticalCentered="1"/>
  <pageMargins left="0.23622047244094491" right="0.23622047244094491" top="0.74803149606299213" bottom="0.74803149606299213" header="0.31496062992125984" footer="0.31496062992125984"/>
  <pageSetup paperSize="9" scale="9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BE199-C6FD-470B-ADFD-D89B5301D679}">
  <sheetPr>
    <pageSetUpPr fitToPage="1"/>
  </sheetPr>
  <dimension ref="B1:P50"/>
  <sheetViews>
    <sheetView showGridLines="0" zoomScale="85" zoomScaleNormal="85" workbookViewId="0">
      <selection activeCell="R17" sqref="R17"/>
    </sheetView>
  </sheetViews>
  <sheetFormatPr defaultColWidth="8.73046875" defaultRowHeight="14.25"/>
  <cols>
    <col min="1" max="1" width="2.86328125" style="223" customWidth="1"/>
    <col min="2" max="2" width="35.59765625" style="223" customWidth="1"/>
    <col min="3" max="3" width="6.265625" style="223" bestFit="1" customWidth="1"/>
    <col min="4" max="4" width="8.265625" style="223" bestFit="1" customWidth="1"/>
    <col min="5" max="7" width="10.1328125" style="223" customWidth="1"/>
    <col min="8" max="8" width="14.73046875" style="223" customWidth="1"/>
    <col min="9" max="10" width="10.1328125" style="223" customWidth="1"/>
    <col min="11" max="11" width="11.86328125" style="223" customWidth="1"/>
    <col min="12" max="12" width="13.3984375" style="223" bestFit="1" customWidth="1"/>
    <col min="13" max="16384" width="8.73046875" style="223"/>
  </cols>
  <sheetData>
    <row r="1" spans="2:11">
      <c r="B1" s="124" t="s">
        <v>369</v>
      </c>
      <c r="H1" s="127"/>
      <c r="I1" s="126"/>
    </row>
    <row r="2" spans="2:11" ht="22.5" customHeight="1">
      <c r="B2" s="130"/>
      <c r="C2" s="167"/>
      <c r="D2" s="167"/>
      <c r="E2" s="384" t="s">
        <v>245</v>
      </c>
      <c r="F2" s="385"/>
      <c r="G2" s="167"/>
      <c r="H2" s="209" t="s">
        <v>246</v>
      </c>
      <c r="I2" s="128"/>
      <c r="J2" s="384" t="s">
        <v>392</v>
      </c>
      <c r="K2" s="385"/>
    </row>
    <row r="3" spans="2:11" ht="22.15">
      <c r="B3" s="128" t="s">
        <v>27</v>
      </c>
      <c r="C3" s="130" t="s">
        <v>172</v>
      </c>
      <c r="D3" s="130" t="s">
        <v>3</v>
      </c>
      <c r="E3" s="130" t="s">
        <v>4</v>
      </c>
      <c r="F3" s="130" t="s">
        <v>5</v>
      </c>
      <c r="G3" s="130" t="s">
        <v>206</v>
      </c>
      <c r="H3" s="130" t="s">
        <v>1</v>
      </c>
      <c r="I3" s="130" t="s">
        <v>2</v>
      </c>
      <c r="J3" s="130" t="s">
        <v>162</v>
      </c>
      <c r="K3" s="130" t="s">
        <v>301</v>
      </c>
    </row>
    <row r="4" spans="2:11">
      <c r="B4" s="158" t="s">
        <v>143</v>
      </c>
      <c r="C4" s="224"/>
      <c r="D4" s="135"/>
      <c r="E4" s="135"/>
      <c r="F4" s="135"/>
      <c r="G4" s="225"/>
      <c r="H4" s="135"/>
      <c r="I4" s="135"/>
      <c r="J4" s="210"/>
      <c r="K4" s="211"/>
    </row>
    <row r="5" spans="2:11">
      <c r="B5" s="137" t="s">
        <v>69</v>
      </c>
      <c r="C5" s="138" t="s">
        <v>19</v>
      </c>
      <c r="D5" s="138" t="s">
        <v>22</v>
      </c>
      <c r="E5" s="140">
        <v>41702</v>
      </c>
      <c r="F5" s="140">
        <v>46315</v>
      </c>
      <c r="G5" s="346">
        <v>10</v>
      </c>
      <c r="H5" s="138" t="s">
        <v>25</v>
      </c>
      <c r="I5" s="160">
        <v>0</v>
      </c>
      <c r="J5" s="353">
        <v>311</v>
      </c>
      <c r="K5" s="349">
        <v>345</v>
      </c>
    </row>
    <row r="6" spans="2:11">
      <c r="B6" s="137" t="s">
        <v>70</v>
      </c>
      <c r="C6" s="138" t="s">
        <v>19</v>
      </c>
      <c r="D6" s="138" t="s">
        <v>370</v>
      </c>
      <c r="E6" s="140">
        <v>41878</v>
      </c>
      <c r="F6" s="140">
        <v>44942</v>
      </c>
      <c r="G6" s="346">
        <v>5</v>
      </c>
      <c r="H6" s="138" t="s">
        <v>25</v>
      </c>
      <c r="I6" s="160">
        <v>0</v>
      </c>
      <c r="J6" s="353">
        <v>336</v>
      </c>
      <c r="K6" s="349">
        <v>361</v>
      </c>
    </row>
    <row r="7" spans="2:11">
      <c r="B7" s="137" t="s">
        <v>71</v>
      </c>
      <c r="C7" s="138" t="s">
        <v>19</v>
      </c>
      <c r="D7" s="138" t="s">
        <v>370</v>
      </c>
      <c r="E7" s="140">
        <v>41996</v>
      </c>
      <c r="F7" s="140">
        <v>45041</v>
      </c>
      <c r="G7" s="346">
        <v>6</v>
      </c>
      <c r="H7" s="138" t="s">
        <v>25</v>
      </c>
      <c r="I7" s="160">
        <v>0</v>
      </c>
      <c r="J7" s="353">
        <v>343</v>
      </c>
      <c r="K7" s="349">
        <v>364</v>
      </c>
    </row>
    <row r="8" spans="2:11">
      <c r="B8" s="137" t="s">
        <v>72</v>
      </c>
      <c r="C8" s="138" t="s">
        <v>19</v>
      </c>
      <c r="D8" s="138" t="s">
        <v>22</v>
      </c>
      <c r="E8" s="140">
        <v>42325</v>
      </c>
      <c r="F8" s="140">
        <v>45669</v>
      </c>
      <c r="G8" s="346">
        <v>10</v>
      </c>
      <c r="H8" s="138" t="s">
        <v>25</v>
      </c>
      <c r="I8" s="160">
        <v>0</v>
      </c>
      <c r="J8" s="353">
        <v>362</v>
      </c>
      <c r="K8" s="349">
        <v>393</v>
      </c>
    </row>
    <row r="9" spans="2:11">
      <c r="B9" s="137" t="s">
        <v>73</v>
      </c>
      <c r="C9" s="138" t="s">
        <v>19</v>
      </c>
      <c r="D9" s="138" t="s">
        <v>22</v>
      </c>
      <c r="E9" s="140">
        <v>42612</v>
      </c>
      <c r="F9" s="140">
        <v>45776</v>
      </c>
      <c r="G9" s="346">
        <v>7</v>
      </c>
      <c r="H9" s="138" t="s">
        <v>25</v>
      </c>
      <c r="I9" s="160">
        <v>0</v>
      </c>
      <c r="J9" s="353">
        <v>366</v>
      </c>
      <c r="K9" s="349">
        <v>392</v>
      </c>
    </row>
    <row r="10" spans="2:11">
      <c r="B10" s="137" t="s">
        <v>74</v>
      </c>
      <c r="C10" s="138" t="s">
        <v>19</v>
      </c>
      <c r="D10" s="138" t="s">
        <v>22</v>
      </c>
      <c r="E10" s="140">
        <v>42823</v>
      </c>
      <c r="F10" s="140">
        <v>46231</v>
      </c>
      <c r="G10" s="346">
        <v>10</v>
      </c>
      <c r="H10" s="138" t="s">
        <v>25</v>
      </c>
      <c r="I10" s="160">
        <v>0</v>
      </c>
      <c r="J10" s="353">
        <v>371</v>
      </c>
      <c r="K10" s="349">
        <v>393</v>
      </c>
    </row>
    <row r="11" spans="2:11">
      <c r="B11" s="137" t="s">
        <v>75</v>
      </c>
      <c r="C11" s="138" t="s">
        <v>19</v>
      </c>
      <c r="D11" s="138" t="s">
        <v>370</v>
      </c>
      <c r="E11" s="140">
        <v>43174</v>
      </c>
      <c r="F11" s="140">
        <v>45037</v>
      </c>
      <c r="G11" s="346">
        <v>15</v>
      </c>
      <c r="H11" s="138" t="s">
        <v>25</v>
      </c>
      <c r="I11" s="160">
        <v>0</v>
      </c>
      <c r="J11" s="353">
        <v>359</v>
      </c>
      <c r="K11" s="349">
        <v>378</v>
      </c>
    </row>
    <row r="12" spans="2:11">
      <c r="B12" s="137" t="s">
        <v>76</v>
      </c>
      <c r="C12" s="138" t="s">
        <v>19</v>
      </c>
      <c r="D12" s="138" t="s">
        <v>370</v>
      </c>
      <c r="E12" s="140">
        <v>43306</v>
      </c>
      <c r="F12" s="140">
        <v>45131</v>
      </c>
      <c r="G12" s="346">
        <v>1</v>
      </c>
      <c r="H12" s="138" t="s">
        <v>25</v>
      </c>
      <c r="I12" s="160">
        <v>0</v>
      </c>
      <c r="J12" s="353">
        <v>393</v>
      </c>
      <c r="K12" s="349">
        <v>395</v>
      </c>
    </row>
    <row r="13" spans="2:11">
      <c r="B13" s="137" t="s">
        <v>77</v>
      </c>
      <c r="C13" s="138" t="s">
        <v>19</v>
      </c>
      <c r="D13" s="138" t="s">
        <v>22</v>
      </c>
      <c r="E13" s="140">
        <v>43437</v>
      </c>
      <c r="F13" s="140">
        <v>45315</v>
      </c>
      <c r="G13" s="347">
        <v>0</v>
      </c>
      <c r="H13" s="138" t="s">
        <v>25</v>
      </c>
      <c r="I13" s="160">
        <v>0</v>
      </c>
      <c r="J13" s="353">
        <v>397</v>
      </c>
      <c r="K13" s="349">
        <v>397</v>
      </c>
    </row>
    <row r="14" spans="2:11">
      <c r="B14" s="137" t="s">
        <v>78</v>
      </c>
      <c r="C14" s="138" t="s">
        <v>19</v>
      </c>
      <c r="D14" s="138" t="s">
        <v>22</v>
      </c>
      <c r="E14" s="140">
        <v>44137</v>
      </c>
      <c r="F14" s="140">
        <v>46407</v>
      </c>
      <c r="G14" s="346">
        <v>10</v>
      </c>
      <c r="H14" s="138" t="s">
        <v>25</v>
      </c>
      <c r="I14" s="160">
        <v>0</v>
      </c>
      <c r="J14" s="353">
        <v>378</v>
      </c>
      <c r="K14" s="349">
        <v>398</v>
      </c>
    </row>
    <row r="15" spans="2:11">
      <c r="B15" s="137" t="s">
        <v>79</v>
      </c>
      <c r="C15" s="138" t="s">
        <v>19</v>
      </c>
      <c r="D15" s="138" t="s">
        <v>22</v>
      </c>
      <c r="E15" s="140">
        <v>44266</v>
      </c>
      <c r="F15" s="140">
        <v>46129</v>
      </c>
      <c r="G15" s="347">
        <v>0</v>
      </c>
      <c r="H15" s="138" t="s">
        <v>25</v>
      </c>
      <c r="I15" s="160">
        <v>0</v>
      </c>
      <c r="J15" s="353">
        <v>398</v>
      </c>
      <c r="K15" s="349">
        <v>398</v>
      </c>
    </row>
    <row r="16" spans="2:11">
      <c r="B16" s="137" t="s">
        <v>80</v>
      </c>
      <c r="C16" s="138" t="s">
        <v>19</v>
      </c>
      <c r="D16" s="138" t="s">
        <v>22</v>
      </c>
      <c r="E16" s="140">
        <v>44285</v>
      </c>
      <c r="F16" s="140">
        <v>46135</v>
      </c>
      <c r="G16" s="347">
        <v>0</v>
      </c>
      <c r="H16" s="138" t="s">
        <v>25</v>
      </c>
      <c r="I16" s="160">
        <v>0</v>
      </c>
      <c r="J16" s="353">
        <v>548</v>
      </c>
      <c r="K16" s="349">
        <v>548</v>
      </c>
    </row>
    <row r="17" spans="2:16">
      <c r="B17" s="137" t="s">
        <v>116</v>
      </c>
      <c r="C17" s="226" t="s">
        <v>19</v>
      </c>
      <c r="D17" s="226" t="s">
        <v>22</v>
      </c>
      <c r="E17" s="227">
        <v>44496</v>
      </c>
      <c r="F17" s="227">
        <v>46315</v>
      </c>
      <c r="G17" s="346">
        <v>3</v>
      </c>
      <c r="H17" s="226" t="s">
        <v>25</v>
      </c>
      <c r="I17" s="160">
        <v>0</v>
      </c>
      <c r="J17" s="353">
        <v>396</v>
      </c>
      <c r="K17" s="349">
        <v>400</v>
      </c>
    </row>
    <row r="18" spans="2:16">
      <c r="B18" s="137" t="s">
        <v>117</v>
      </c>
      <c r="C18" s="226" t="s">
        <v>19</v>
      </c>
      <c r="D18" s="226" t="s">
        <v>22</v>
      </c>
      <c r="E18" s="227">
        <v>44503</v>
      </c>
      <c r="F18" s="227">
        <v>46321</v>
      </c>
      <c r="G18" s="347">
        <v>0</v>
      </c>
      <c r="H18" s="226" t="s">
        <v>25</v>
      </c>
      <c r="I18" s="160">
        <v>0</v>
      </c>
      <c r="J18" s="353">
        <v>393</v>
      </c>
      <c r="K18" s="349">
        <v>393</v>
      </c>
    </row>
    <row r="19" spans="2:16">
      <c r="B19" s="137" t="s">
        <v>177</v>
      </c>
      <c r="C19" s="226" t="s">
        <v>19</v>
      </c>
      <c r="D19" s="226" t="s">
        <v>22</v>
      </c>
      <c r="E19" s="227">
        <v>44713</v>
      </c>
      <c r="F19" s="227">
        <v>45858</v>
      </c>
      <c r="G19" s="347">
        <v>0</v>
      </c>
      <c r="H19" s="226" t="s">
        <v>25</v>
      </c>
      <c r="I19" s="160">
        <v>0</v>
      </c>
      <c r="J19" s="353">
        <v>336</v>
      </c>
      <c r="K19" s="349">
        <v>336</v>
      </c>
      <c r="P19" s="223" t="s">
        <v>332</v>
      </c>
    </row>
    <row r="20" spans="2:16">
      <c r="B20" s="137" t="s">
        <v>326</v>
      </c>
      <c r="C20" s="226" t="s">
        <v>19</v>
      </c>
      <c r="D20" s="226" t="s">
        <v>22</v>
      </c>
      <c r="E20" s="227">
        <v>45175</v>
      </c>
      <c r="F20" s="227">
        <v>46952</v>
      </c>
      <c r="G20" s="347">
        <v>0</v>
      </c>
      <c r="H20" s="226" t="s">
        <v>25</v>
      </c>
      <c r="I20" s="160">
        <v>0</v>
      </c>
      <c r="J20" s="353">
        <v>349</v>
      </c>
      <c r="K20" s="349">
        <v>349</v>
      </c>
    </row>
    <row r="21" spans="2:16">
      <c r="B21" s="137" t="s">
        <v>260</v>
      </c>
      <c r="C21" s="226"/>
      <c r="D21" s="226"/>
      <c r="E21" s="227"/>
      <c r="F21" s="227"/>
      <c r="G21" s="346">
        <v>13</v>
      </c>
      <c r="H21" s="226"/>
      <c r="I21" s="212"/>
      <c r="J21" s="354" t="s">
        <v>10</v>
      </c>
      <c r="K21" s="350">
        <v>0</v>
      </c>
    </row>
    <row r="22" spans="2:16">
      <c r="B22" s="228" t="s">
        <v>155</v>
      </c>
      <c r="C22" s="229"/>
      <c r="D22" s="230"/>
      <c r="E22" s="230"/>
      <c r="F22" s="230"/>
      <c r="G22" s="231">
        <f>SUM(G5:G21)-2</f>
        <v>88</v>
      </c>
      <c r="H22" s="230"/>
      <c r="I22" s="230"/>
      <c r="J22" s="231">
        <f>SUM(J5:J21)-1</f>
        <v>6035</v>
      </c>
      <c r="K22" s="231">
        <f>SUM(K5:K21)</f>
        <v>6240</v>
      </c>
    </row>
    <row r="23" spans="2:16">
      <c r="B23" s="158" t="s">
        <v>142</v>
      </c>
      <c r="C23" s="132"/>
      <c r="D23" s="135"/>
      <c r="E23" s="135"/>
      <c r="F23" s="135"/>
      <c r="G23" s="225"/>
      <c r="H23" s="135"/>
      <c r="I23" s="135"/>
      <c r="J23" s="210"/>
      <c r="K23" s="211"/>
    </row>
    <row r="24" spans="2:16">
      <c r="B24" s="137" t="s">
        <v>165</v>
      </c>
      <c r="C24" s="138" t="s">
        <v>9</v>
      </c>
      <c r="D24" s="138" t="s">
        <v>22</v>
      </c>
      <c r="E24" s="140">
        <v>41456</v>
      </c>
      <c r="F24" s="140">
        <v>46342</v>
      </c>
      <c r="G24" s="342">
        <v>22</v>
      </c>
      <c r="H24" s="138" t="s">
        <v>25</v>
      </c>
      <c r="I24" s="160">
        <v>0</v>
      </c>
      <c r="J24" s="353">
        <v>377</v>
      </c>
      <c r="K24" s="349">
        <v>430</v>
      </c>
    </row>
    <row r="25" spans="2:16">
      <c r="B25" s="137" t="s">
        <v>81</v>
      </c>
      <c r="C25" s="138" t="s">
        <v>9</v>
      </c>
      <c r="D25" s="138" t="s">
        <v>370</v>
      </c>
      <c r="E25" s="140">
        <v>41609</v>
      </c>
      <c r="F25" s="140">
        <v>44566</v>
      </c>
      <c r="G25" s="342">
        <v>14</v>
      </c>
      <c r="H25" s="138" t="s">
        <v>25</v>
      </c>
      <c r="I25" s="160">
        <v>0</v>
      </c>
      <c r="J25" s="353">
        <v>552</v>
      </c>
      <c r="K25" s="349">
        <v>584</v>
      </c>
    </row>
    <row r="26" spans="2:16">
      <c r="B26" s="137" t="s">
        <v>82</v>
      </c>
      <c r="C26" s="138" t="s">
        <v>9</v>
      </c>
      <c r="D26" s="138" t="s">
        <v>370</v>
      </c>
      <c r="E26" s="140">
        <v>41699</v>
      </c>
      <c r="F26" s="140">
        <v>44494</v>
      </c>
      <c r="G26" s="342">
        <v>31</v>
      </c>
      <c r="H26" s="138" t="s">
        <v>25</v>
      </c>
      <c r="I26" s="160">
        <v>0</v>
      </c>
      <c r="J26" s="353">
        <v>469</v>
      </c>
      <c r="K26" s="349">
        <v>511</v>
      </c>
    </row>
    <row r="27" spans="2:16">
      <c r="B27" s="137" t="s">
        <v>166</v>
      </c>
      <c r="C27" s="138" t="s">
        <v>9</v>
      </c>
      <c r="D27" s="138" t="s">
        <v>370</v>
      </c>
      <c r="E27" s="140">
        <v>41883</v>
      </c>
      <c r="F27" s="140">
        <v>44418</v>
      </c>
      <c r="G27" s="342">
        <v>1</v>
      </c>
      <c r="H27" s="138" t="s">
        <v>25</v>
      </c>
      <c r="I27" s="160">
        <v>0</v>
      </c>
      <c r="J27" s="353">
        <v>373</v>
      </c>
      <c r="K27" s="349">
        <v>375</v>
      </c>
    </row>
    <row r="28" spans="2:16">
      <c r="B28" s="137" t="s">
        <v>167</v>
      </c>
      <c r="C28" s="138" t="s">
        <v>9</v>
      </c>
      <c r="D28" s="138" t="s">
        <v>22</v>
      </c>
      <c r="E28" s="140">
        <v>42522</v>
      </c>
      <c r="F28" s="140">
        <v>45797</v>
      </c>
      <c r="G28" s="342">
        <v>14</v>
      </c>
      <c r="H28" s="138" t="s">
        <v>25</v>
      </c>
      <c r="I28" s="160">
        <v>0</v>
      </c>
      <c r="J28" s="353">
        <v>403</v>
      </c>
      <c r="K28" s="349">
        <v>428</v>
      </c>
    </row>
    <row r="29" spans="2:16">
      <c r="B29" s="137" t="s">
        <v>83</v>
      </c>
      <c r="C29" s="138" t="s">
        <v>9</v>
      </c>
      <c r="D29" s="138" t="s">
        <v>22</v>
      </c>
      <c r="E29" s="140">
        <v>42795</v>
      </c>
      <c r="F29" s="140">
        <v>46012</v>
      </c>
      <c r="G29" s="342">
        <v>17</v>
      </c>
      <c r="H29" s="138" t="s">
        <v>25</v>
      </c>
      <c r="I29" s="160">
        <v>0</v>
      </c>
      <c r="J29" s="353">
        <v>407</v>
      </c>
      <c r="K29" s="349">
        <v>429</v>
      </c>
    </row>
    <row r="30" spans="2:16">
      <c r="B30" s="137" t="s">
        <v>84</v>
      </c>
      <c r="C30" s="138" t="s">
        <v>9</v>
      </c>
      <c r="D30" s="138" t="s">
        <v>370</v>
      </c>
      <c r="E30" s="140">
        <v>43070</v>
      </c>
      <c r="F30" s="140">
        <v>44566</v>
      </c>
      <c r="G30" s="342">
        <v>11</v>
      </c>
      <c r="H30" s="138" t="s">
        <v>25</v>
      </c>
      <c r="I30" s="160">
        <v>0</v>
      </c>
      <c r="J30" s="353">
        <v>404</v>
      </c>
      <c r="K30" s="349">
        <v>427</v>
      </c>
    </row>
    <row r="31" spans="2:16">
      <c r="B31" s="137" t="s">
        <v>85</v>
      </c>
      <c r="C31" s="138" t="s">
        <v>9</v>
      </c>
      <c r="D31" s="138" t="s">
        <v>22</v>
      </c>
      <c r="E31" s="140">
        <v>43221</v>
      </c>
      <c r="F31" s="140">
        <v>46315</v>
      </c>
      <c r="G31" s="342">
        <v>17</v>
      </c>
      <c r="H31" s="138" t="s">
        <v>25</v>
      </c>
      <c r="I31" s="160">
        <v>0</v>
      </c>
      <c r="J31" s="353">
        <v>407</v>
      </c>
      <c r="K31" s="349">
        <v>429</v>
      </c>
    </row>
    <row r="32" spans="2:16">
      <c r="B32" s="137" t="s">
        <v>86</v>
      </c>
      <c r="C32" s="138" t="s">
        <v>9</v>
      </c>
      <c r="D32" s="138" t="s">
        <v>22</v>
      </c>
      <c r="E32" s="140">
        <v>43525</v>
      </c>
      <c r="F32" s="140">
        <v>45769</v>
      </c>
      <c r="G32" s="342">
        <v>17</v>
      </c>
      <c r="H32" s="138" t="s">
        <v>25</v>
      </c>
      <c r="I32" s="160">
        <v>0</v>
      </c>
      <c r="J32" s="353">
        <v>407</v>
      </c>
      <c r="K32" s="349">
        <v>429</v>
      </c>
    </row>
    <row r="33" spans="2:11">
      <c r="B33" s="137" t="s">
        <v>87</v>
      </c>
      <c r="C33" s="138" t="s">
        <v>9</v>
      </c>
      <c r="D33" s="138" t="s">
        <v>22</v>
      </c>
      <c r="E33" s="140">
        <v>43647</v>
      </c>
      <c r="F33" s="140">
        <v>45308</v>
      </c>
      <c r="G33" s="342">
        <v>17</v>
      </c>
      <c r="H33" s="138" t="s">
        <v>25</v>
      </c>
      <c r="I33" s="160">
        <v>0</v>
      </c>
      <c r="J33" s="353">
        <v>404</v>
      </c>
      <c r="K33" s="349">
        <v>429</v>
      </c>
    </row>
    <row r="34" spans="2:11">
      <c r="B34" s="137" t="s">
        <v>88</v>
      </c>
      <c r="C34" s="138" t="s">
        <v>9</v>
      </c>
      <c r="D34" s="138" t="s">
        <v>22</v>
      </c>
      <c r="E34" s="140">
        <v>43922</v>
      </c>
      <c r="F34" s="140">
        <v>45580</v>
      </c>
      <c r="G34" s="342">
        <v>17</v>
      </c>
      <c r="H34" s="138" t="s">
        <v>25</v>
      </c>
      <c r="I34" s="160">
        <v>0</v>
      </c>
      <c r="J34" s="353">
        <v>401</v>
      </c>
      <c r="K34" s="349">
        <v>432</v>
      </c>
    </row>
    <row r="35" spans="2:11">
      <c r="B35" s="137" t="s">
        <v>89</v>
      </c>
      <c r="C35" s="138" t="s">
        <v>9</v>
      </c>
      <c r="D35" s="138" t="s">
        <v>22</v>
      </c>
      <c r="E35" s="140">
        <v>44449</v>
      </c>
      <c r="F35" s="140">
        <v>46090</v>
      </c>
      <c r="G35" s="342">
        <v>42</v>
      </c>
      <c r="H35" s="138" t="s">
        <v>25</v>
      </c>
      <c r="I35" s="160">
        <v>0</v>
      </c>
      <c r="J35" s="353">
        <v>406</v>
      </c>
      <c r="K35" s="349">
        <v>428</v>
      </c>
    </row>
    <row r="36" spans="2:11">
      <c r="B36" s="137" t="s">
        <v>178</v>
      </c>
      <c r="C36" s="138" t="s">
        <v>9</v>
      </c>
      <c r="D36" s="138" t="s">
        <v>22</v>
      </c>
      <c r="E36" s="140">
        <v>44708</v>
      </c>
      <c r="F36" s="140">
        <v>45792</v>
      </c>
      <c r="G36" s="160">
        <v>0</v>
      </c>
      <c r="H36" s="138" t="s">
        <v>25</v>
      </c>
      <c r="I36" s="160">
        <v>0</v>
      </c>
      <c r="J36" s="353">
        <v>430</v>
      </c>
      <c r="K36" s="349">
        <v>431</v>
      </c>
    </row>
    <row r="37" spans="2:11">
      <c r="B37" s="137" t="s">
        <v>265</v>
      </c>
      <c r="C37" s="138" t="s">
        <v>9</v>
      </c>
      <c r="D37" s="138" t="s">
        <v>22</v>
      </c>
      <c r="E37" s="140">
        <v>45012</v>
      </c>
      <c r="F37" s="140">
        <v>46679</v>
      </c>
      <c r="G37" s="160">
        <v>0</v>
      </c>
      <c r="H37" s="138" t="s">
        <v>25</v>
      </c>
      <c r="I37" s="160">
        <v>0</v>
      </c>
      <c r="J37" s="353">
        <v>400</v>
      </c>
      <c r="K37" s="349">
        <v>431</v>
      </c>
    </row>
    <row r="38" spans="2:11">
      <c r="B38" s="213" t="s">
        <v>142</v>
      </c>
      <c r="C38" s="232"/>
      <c r="D38" s="215"/>
      <c r="E38" s="215"/>
      <c r="F38" s="215"/>
      <c r="G38" s="233">
        <f>SUM(G24:G37)-2</f>
        <v>218</v>
      </c>
      <c r="H38" s="215"/>
      <c r="I38" s="215"/>
      <c r="J38" s="216">
        <f>SUM(J24:J37)+2</f>
        <v>5842</v>
      </c>
      <c r="K38" s="216">
        <f>SUM(K24:K37)</f>
        <v>6193</v>
      </c>
    </row>
    <row r="39" spans="2:11">
      <c r="B39" s="234" t="s">
        <v>154</v>
      </c>
      <c r="C39" s="235"/>
      <c r="D39" s="236"/>
      <c r="E39" s="236"/>
      <c r="F39" s="236"/>
      <c r="G39" s="237">
        <f>G38+G22</f>
        <v>306</v>
      </c>
      <c r="H39" s="236"/>
      <c r="I39" s="236"/>
      <c r="J39" s="238">
        <f>J38+J22</f>
        <v>11877</v>
      </c>
      <c r="K39" s="238">
        <f>K38+K22</f>
        <v>12433</v>
      </c>
    </row>
    <row r="40" spans="2:11" hidden="1">
      <c r="B40" s="137" t="s">
        <v>91</v>
      </c>
      <c r="C40" s="239"/>
      <c r="D40" s="239"/>
      <c r="E40" s="240"/>
      <c r="F40" s="240"/>
      <c r="G40" s="241"/>
      <c r="H40" s="240"/>
      <c r="I40" s="240"/>
      <c r="J40" s="242" t="s">
        <v>10</v>
      </c>
      <c r="K40" s="243" t="s">
        <v>10</v>
      </c>
    </row>
    <row r="41" spans="2:11">
      <c r="B41" s="244" t="s">
        <v>90</v>
      </c>
      <c r="C41" s="244"/>
      <c r="D41" s="244"/>
      <c r="E41" s="202"/>
      <c r="F41" s="202"/>
      <c r="G41" s="220">
        <f>G39+'Credit - Liquid'!G24</f>
        <v>377</v>
      </c>
      <c r="H41" s="202"/>
      <c r="I41" s="202"/>
      <c r="J41" s="245">
        <f>J39+'Credit - Liquid'!J24-1</f>
        <v>16768</v>
      </c>
      <c r="K41" s="245">
        <f>K39+'Credit - Liquid'!K24</f>
        <v>17059</v>
      </c>
    </row>
    <row r="42" spans="2:11" ht="26.25" customHeight="1">
      <c r="B42" s="424" t="s">
        <v>397</v>
      </c>
      <c r="C42" s="424"/>
      <c r="D42" s="424"/>
      <c r="E42" s="424"/>
      <c r="F42" s="424"/>
      <c r="G42" s="424"/>
      <c r="H42" s="424"/>
      <c r="I42" s="424"/>
      <c r="J42" s="424"/>
      <c r="K42" s="424"/>
    </row>
    <row r="44" spans="2:11">
      <c r="J44" s="351"/>
      <c r="K44" s="351"/>
    </row>
    <row r="46" spans="2:11">
      <c r="G46" s="246"/>
    </row>
    <row r="48" spans="2:11">
      <c r="G48" s="246"/>
    </row>
    <row r="50" spans="6:6">
      <c r="F50" s="246"/>
    </row>
  </sheetData>
  <mergeCells count="3">
    <mergeCell ref="J2:K2"/>
    <mergeCell ref="E2:F2"/>
    <mergeCell ref="B42:K42"/>
  </mergeCells>
  <printOptions horizontalCentered="1" verticalCentered="1"/>
  <pageMargins left="0.23622047244094491" right="0.23622047244094491" top="0.74803149606299213" bottom="0.74803149606299213" header="0.31496062992125984" footer="0.31496062992125984"/>
  <pageSetup paperSize="9" scale="78"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25FE6-C9F5-44BB-8643-74EF85CB386B}">
  <sheetPr>
    <tabColor theme="4"/>
    <pageSetUpPr fitToPage="1"/>
  </sheetPr>
  <dimension ref="B2:N25"/>
  <sheetViews>
    <sheetView showGridLines="0" zoomScaleNormal="100" zoomScaleSheetLayoutView="100" workbookViewId="0"/>
  </sheetViews>
  <sheetFormatPr defaultRowHeight="14.25"/>
  <cols>
    <col min="1" max="1" width="1.86328125" customWidth="1"/>
    <col min="2" max="2" width="16.86328125" customWidth="1"/>
  </cols>
  <sheetData>
    <row r="2" spans="2:2">
      <c r="B2" s="371" t="s">
        <v>373</v>
      </c>
    </row>
    <row r="6" spans="2:2" ht="36">
      <c r="B6" s="377" t="s">
        <v>379</v>
      </c>
    </row>
    <row r="13" spans="2:2" ht="18">
      <c r="B13" s="373"/>
    </row>
    <row r="17" spans="2:14">
      <c r="B17" s="374"/>
    </row>
    <row r="24" spans="2:14">
      <c r="B24" s="375"/>
      <c r="C24" s="375"/>
      <c r="D24" s="375"/>
      <c r="E24" s="375"/>
      <c r="F24" s="375"/>
      <c r="G24" s="375"/>
      <c r="H24" s="375"/>
      <c r="I24" s="375"/>
      <c r="J24" s="375"/>
      <c r="K24" s="375"/>
      <c r="L24" s="375"/>
      <c r="M24" s="375"/>
      <c r="N24" s="375"/>
    </row>
    <row r="25" spans="2:14">
      <c r="B25" s="376" t="s">
        <v>376</v>
      </c>
    </row>
  </sheetData>
  <printOptions horizontalCentered="1" verticalCentered="1"/>
  <pageMargins left="0.23622047244094491" right="0.23622047244094491" top="0.74803149606299213" bottom="0.74803149606299213" header="0.31496062992125984" footer="0.31496062992125984"/>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1CCAD-CAB0-49EA-B29E-A979E814F66F}">
  <sheetPr>
    <pageSetUpPr fitToPage="1"/>
  </sheetPr>
  <dimension ref="B1:O34"/>
  <sheetViews>
    <sheetView showGridLines="0" zoomScaleNormal="100" zoomScaleSheetLayoutView="100" workbookViewId="0"/>
  </sheetViews>
  <sheetFormatPr defaultColWidth="8.73046875" defaultRowHeight="10.5"/>
  <cols>
    <col min="1" max="1" width="2.86328125" style="194" customWidth="1"/>
    <col min="2" max="2" width="35.59765625" style="194" customWidth="1"/>
    <col min="3" max="3" width="10.1328125" style="275" customWidth="1"/>
    <col min="4" max="7" width="10.1328125" style="194" customWidth="1"/>
    <col min="8" max="8" width="10.1328125" style="275" customWidth="1"/>
    <col min="9" max="14" width="10.1328125" style="194" customWidth="1"/>
    <col min="15" max="16384" width="8.73046875" style="194"/>
  </cols>
  <sheetData>
    <row r="1" spans="2:15" ht="14.25">
      <c r="B1" s="124" t="s">
        <v>93</v>
      </c>
      <c r="C1" s="127"/>
      <c r="D1" s="223"/>
      <c r="E1" s="223"/>
      <c r="F1" s="223"/>
      <c r="G1" s="223"/>
      <c r="H1" s="126"/>
      <c r="I1" s="126"/>
      <c r="J1" s="126"/>
      <c r="K1" s="126"/>
      <c r="L1" s="126"/>
      <c r="M1" s="126"/>
      <c r="N1" s="126"/>
    </row>
    <row r="2" spans="2:15" ht="26.25" customHeight="1">
      <c r="B2" s="130"/>
      <c r="C2" s="167"/>
      <c r="D2" s="425" t="s">
        <v>248</v>
      </c>
      <c r="E2" s="425"/>
      <c r="F2" s="425"/>
      <c r="G2" s="425" t="s">
        <v>249</v>
      </c>
      <c r="H2" s="425"/>
      <c r="I2" s="425"/>
      <c r="J2" s="425" t="s">
        <v>250</v>
      </c>
      <c r="K2" s="425"/>
      <c r="L2" s="425"/>
      <c r="M2" s="425"/>
      <c r="N2" s="130"/>
    </row>
    <row r="3" spans="2:15" ht="26.25" customHeight="1">
      <c r="B3" s="128" t="s">
        <v>27</v>
      </c>
      <c r="C3" s="130" t="s">
        <v>172</v>
      </c>
      <c r="D3" s="130" t="s">
        <v>118</v>
      </c>
      <c r="E3" s="130" t="s">
        <v>119</v>
      </c>
      <c r="F3" s="130" t="s">
        <v>120</v>
      </c>
      <c r="G3" s="130" t="s">
        <v>118</v>
      </c>
      <c r="H3" s="130" t="s">
        <v>119</v>
      </c>
      <c r="I3" s="130" t="s">
        <v>120</v>
      </c>
      <c r="J3" s="130" t="s">
        <v>125</v>
      </c>
      <c r="K3" s="130" t="s">
        <v>253</v>
      </c>
      <c r="L3" s="130" t="s">
        <v>124</v>
      </c>
      <c r="M3" s="130" t="s">
        <v>122</v>
      </c>
      <c r="N3" s="130" t="s">
        <v>123</v>
      </c>
    </row>
    <row r="4" spans="2:15" ht="13.5" customHeight="1">
      <c r="B4" s="247" t="s">
        <v>128</v>
      </c>
      <c r="C4" s="248"/>
      <c r="D4" s="249"/>
      <c r="E4" s="135"/>
      <c r="F4" s="135"/>
      <c r="G4" s="135"/>
      <c r="H4" s="135"/>
      <c r="I4" s="135"/>
      <c r="J4" s="210"/>
      <c r="K4" s="135"/>
      <c r="L4" s="210"/>
      <c r="M4" s="210"/>
      <c r="N4" s="250"/>
    </row>
    <row r="5" spans="2:15" ht="13.5" customHeight="1">
      <c r="B5" s="321" t="s">
        <v>8</v>
      </c>
      <c r="C5" s="173" t="s">
        <v>9</v>
      </c>
      <c r="D5" s="327">
        <v>918.34777438000003</v>
      </c>
      <c r="E5" s="328">
        <v>835.42264252999996</v>
      </c>
      <c r="F5" s="328">
        <v>83</v>
      </c>
      <c r="G5" s="327">
        <v>1241</v>
      </c>
      <c r="H5" s="328">
        <v>1241</v>
      </c>
      <c r="I5" s="328">
        <v>0</v>
      </c>
      <c r="J5" s="329">
        <v>1.35</v>
      </c>
      <c r="K5" s="330">
        <v>1.3513399113291593</v>
      </c>
      <c r="L5" s="330">
        <v>0</v>
      </c>
      <c r="M5" s="331">
        <v>0.16678497078384513</v>
      </c>
      <c r="N5" s="332">
        <v>1.33</v>
      </c>
      <c r="O5" s="252"/>
    </row>
    <row r="6" spans="2:15" ht="13.5" customHeight="1">
      <c r="B6" s="321" t="s">
        <v>13</v>
      </c>
      <c r="C6" s="173" t="s">
        <v>9</v>
      </c>
      <c r="D6" s="327">
        <v>2024</v>
      </c>
      <c r="E6" s="328">
        <v>1768</v>
      </c>
      <c r="F6" s="328">
        <v>255</v>
      </c>
      <c r="G6" s="327">
        <v>3607</v>
      </c>
      <c r="H6" s="328">
        <v>3484</v>
      </c>
      <c r="I6" s="328">
        <v>123</v>
      </c>
      <c r="J6" s="329">
        <v>1.78</v>
      </c>
      <c r="K6" s="330">
        <v>1.7208498023715415</v>
      </c>
      <c r="L6" s="330">
        <v>5.9288537549407216E-2</v>
      </c>
      <c r="M6" s="331">
        <v>0.18</v>
      </c>
      <c r="N6" s="332">
        <v>1.51</v>
      </c>
      <c r="O6" s="252"/>
    </row>
    <row r="7" spans="2:15" ht="13.5" customHeight="1">
      <c r="B7" s="321" t="s">
        <v>14</v>
      </c>
      <c r="C7" s="173" t="s">
        <v>9</v>
      </c>
      <c r="D7" s="327">
        <v>2587</v>
      </c>
      <c r="E7" s="328">
        <v>1862.5804620000001</v>
      </c>
      <c r="F7" s="328">
        <v>724.74001699999997</v>
      </c>
      <c r="G7" s="327">
        <v>5624.803312</v>
      </c>
      <c r="H7" s="328">
        <v>4745</v>
      </c>
      <c r="I7" s="328">
        <v>880</v>
      </c>
      <c r="J7" s="329">
        <v>2.17</v>
      </c>
      <c r="K7" s="330">
        <v>1.8341708542713568</v>
      </c>
      <c r="L7" s="330">
        <v>0.34016235021260149</v>
      </c>
      <c r="M7" s="331">
        <v>0.23</v>
      </c>
      <c r="N7" s="332">
        <v>1.79</v>
      </c>
      <c r="O7" s="252"/>
    </row>
    <row r="8" spans="2:15" ht="13.5" customHeight="1">
      <c r="B8" s="321" t="s">
        <v>15</v>
      </c>
      <c r="C8" s="173" t="s">
        <v>9</v>
      </c>
      <c r="D8" s="327">
        <v>3771</v>
      </c>
      <c r="E8" s="328">
        <v>448</v>
      </c>
      <c r="F8" s="328">
        <v>3323</v>
      </c>
      <c r="G8" s="327">
        <v>6763.1907870000005</v>
      </c>
      <c r="H8" s="328">
        <v>2109.5</v>
      </c>
      <c r="I8" s="328">
        <v>4653.7</v>
      </c>
      <c r="J8" s="329">
        <v>1.79</v>
      </c>
      <c r="K8" s="330">
        <v>0.55953328029700344</v>
      </c>
      <c r="L8" s="330">
        <v>1.2341553964465659</v>
      </c>
      <c r="M8" s="331">
        <v>0.2</v>
      </c>
      <c r="N8" s="332">
        <v>0.42</v>
      </c>
      <c r="O8" s="252"/>
    </row>
    <row r="9" spans="2:15" ht="13.5" customHeight="1">
      <c r="B9" s="321" t="s">
        <v>16</v>
      </c>
      <c r="C9" s="173" t="s">
        <v>9</v>
      </c>
      <c r="D9" s="327">
        <v>3339.542465</v>
      </c>
      <c r="E9" s="328">
        <v>0</v>
      </c>
      <c r="F9" s="328">
        <v>3339.542465</v>
      </c>
      <c r="G9" s="327">
        <v>4148.6831830000001</v>
      </c>
      <c r="H9" s="328">
        <v>22.850654999999996</v>
      </c>
      <c r="I9" s="328">
        <v>4125.8325279999999</v>
      </c>
      <c r="J9" s="329">
        <v>1.24</v>
      </c>
      <c r="K9" s="330">
        <v>6.8424507966243203E-3</v>
      </c>
      <c r="L9" s="330">
        <v>1.235448439790988</v>
      </c>
      <c r="M9" s="331">
        <v>0.16356850499859532</v>
      </c>
      <c r="N9" s="332" t="s">
        <v>10</v>
      </c>
      <c r="O9" s="252"/>
    </row>
    <row r="10" spans="2:15" s="197" customFormat="1" ht="13.5" customHeight="1">
      <c r="B10" s="253"/>
      <c r="C10" s="254"/>
      <c r="D10" s="255"/>
      <c r="E10" s="256"/>
      <c r="F10" s="257"/>
      <c r="G10" s="257"/>
      <c r="H10" s="256"/>
      <c r="I10" s="257"/>
      <c r="J10" s="257"/>
      <c r="K10" s="257"/>
      <c r="L10" s="256"/>
      <c r="M10" s="256"/>
      <c r="N10" s="258"/>
    </row>
    <row r="11" spans="2:15" ht="13.5" customHeight="1">
      <c r="B11" s="247" t="s">
        <v>133</v>
      </c>
      <c r="C11" s="248"/>
      <c r="D11" s="249"/>
      <c r="E11" s="135"/>
      <c r="F11" s="135"/>
      <c r="G11" s="135"/>
      <c r="H11" s="135"/>
      <c r="I11" s="135"/>
      <c r="J11" s="210"/>
      <c r="K11" s="135"/>
      <c r="L11" s="210"/>
      <c r="M11" s="210"/>
      <c r="N11" s="250"/>
    </row>
    <row r="12" spans="2:15" ht="13.5" customHeight="1">
      <c r="B12" s="321">
        <v>2008</v>
      </c>
      <c r="C12" s="173" t="s">
        <v>19</v>
      </c>
      <c r="D12" s="327">
        <v>476.25033918000003</v>
      </c>
      <c r="E12" s="328">
        <v>341.18633906000002</v>
      </c>
      <c r="F12" s="328">
        <v>135.06400012</v>
      </c>
      <c r="G12" s="327">
        <v>861</v>
      </c>
      <c r="H12" s="328">
        <v>796.5</v>
      </c>
      <c r="I12" s="328">
        <v>64.8</v>
      </c>
      <c r="J12" s="329">
        <v>1.81</v>
      </c>
      <c r="K12" s="330">
        <v>1.6724397537887334</v>
      </c>
      <c r="L12" s="330">
        <v>0.13606289522349016</v>
      </c>
      <c r="M12" s="331">
        <v>0.14357935452344184</v>
      </c>
      <c r="N12" s="332">
        <v>1.39</v>
      </c>
      <c r="O12" s="252"/>
    </row>
    <row r="13" spans="2:15" ht="13.5" customHeight="1">
      <c r="B13" s="137" t="s">
        <v>20</v>
      </c>
      <c r="C13" s="173" t="s">
        <v>19</v>
      </c>
      <c r="D13" s="327">
        <v>455.89925266</v>
      </c>
      <c r="E13" s="328">
        <v>132.15475893000001</v>
      </c>
      <c r="F13" s="328">
        <v>323.74449372999999</v>
      </c>
      <c r="G13" s="327">
        <v>934</v>
      </c>
      <c r="H13" s="328">
        <v>479</v>
      </c>
      <c r="I13" s="328">
        <v>455</v>
      </c>
      <c r="J13" s="329">
        <v>2.0499999999999998</v>
      </c>
      <c r="K13" s="330">
        <v>1.050670728686691</v>
      </c>
      <c r="L13" s="330">
        <v>0.99802751889863117</v>
      </c>
      <c r="M13" s="331">
        <v>0.18</v>
      </c>
      <c r="N13" s="333">
        <v>1.03</v>
      </c>
      <c r="O13" s="252"/>
    </row>
    <row r="14" spans="2:15" ht="13.5" customHeight="1">
      <c r="B14" s="137" t="s">
        <v>21</v>
      </c>
      <c r="C14" s="173" t="s">
        <v>19</v>
      </c>
      <c r="D14" s="327">
        <v>395</v>
      </c>
      <c r="E14" s="328">
        <v>0</v>
      </c>
      <c r="F14" s="328">
        <v>395</v>
      </c>
      <c r="G14" s="327">
        <v>552</v>
      </c>
      <c r="H14" s="328">
        <v>8</v>
      </c>
      <c r="I14" s="328">
        <v>544</v>
      </c>
      <c r="J14" s="329">
        <v>1.4</v>
      </c>
      <c r="K14" s="330">
        <v>2.0253164556962026E-2</v>
      </c>
      <c r="L14" s="330">
        <v>1.3772151898734177</v>
      </c>
      <c r="M14" s="331">
        <v>0.24</v>
      </c>
      <c r="N14" s="334">
        <v>0</v>
      </c>
      <c r="O14" s="367"/>
    </row>
    <row r="15" spans="2:15" ht="13.5" customHeight="1">
      <c r="B15" s="137" t="s">
        <v>114</v>
      </c>
      <c r="C15" s="173" t="s">
        <v>159</v>
      </c>
      <c r="D15" s="327">
        <v>23035.4140740892</v>
      </c>
      <c r="E15" s="328">
        <v>19616.003738827592</v>
      </c>
      <c r="F15" s="328">
        <v>3419.4103352616075</v>
      </c>
      <c r="G15" s="327">
        <v>35564</v>
      </c>
      <c r="H15" s="328">
        <v>31172.903810053132</v>
      </c>
      <c r="I15" s="328">
        <v>4390.6078223062723</v>
      </c>
      <c r="J15" s="329">
        <v>1.54</v>
      </c>
      <c r="K15" s="330">
        <v>1.3532599722232552</v>
      </c>
      <c r="L15" s="330">
        <v>0.19060251351179036</v>
      </c>
      <c r="M15" s="331">
        <v>0.13</v>
      </c>
      <c r="N15" s="333">
        <v>1.1299999999999999</v>
      </c>
      <c r="O15" s="252"/>
    </row>
    <row r="16" spans="2:15" s="197" customFormat="1" ht="13.5" customHeight="1">
      <c r="B16" s="259"/>
      <c r="C16" s="260"/>
      <c r="D16" s="261"/>
      <c r="E16" s="262"/>
      <c r="F16" s="150"/>
      <c r="G16" s="150"/>
      <c r="H16" s="262"/>
      <c r="I16" s="150"/>
      <c r="J16" s="150"/>
      <c r="K16" s="150"/>
      <c r="L16" s="262"/>
      <c r="M16" s="262"/>
      <c r="N16" s="263"/>
    </row>
    <row r="17" spans="2:15" ht="13.5" customHeight="1">
      <c r="B17" s="247" t="s">
        <v>147</v>
      </c>
      <c r="C17" s="248"/>
      <c r="D17" s="249"/>
      <c r="E17" s="135"/>
      <c r="F17" s="135"/>
      <c r="G17" s="264"/>
      <c r="H17" s="135"/>
      <c r="I17" s="135"/>
      <c r="J17" s="265"/>
      <c r="K17" s="135"/>
      <c r="L17" s="210"/>
      <c r="M17" s="210"/>
      <c r="N17" s="250"/>
    </row>
    <row r="18" spans="2:15" ht="13.5" customHeight="1">
      <c r="B18" s="137" t="s">
        <v>24</v>
      </c>
      <c r="C18" s="173" t="s">
        <v>9</v>
      </c>
      <c r="D18" s="327">
        <v>590.05570799999998</v>
      </c>
      <c r="E18" s="328">
        <v>150.97900544999999</v>
      </c>
      <c r="F18" s="328">
        <v>439</v>
      </c>
      <c r="G18" s="327">
        <v>678.18302399999993</v>
      </c>
      <c r="H18" s="328">
        <v>407</v>
      </c>
      <c r="I18" s="328">
        <v>271</v>
      </c>
      <c r="J18" s="329">
        <v>1.1499999999999999</v>
      </c>
      <c r="K18" s="330">
        <v>0.68976538059352188</v>
      </c>
      <c r="L18" s="330">
        <v>0.45927866865072342</v>
      </c>
      <c r="M18" s="331">
        <v>0.05</v>
      </c>
      <c r="N18" s="333">
        <v>0.11</v>
      </c>
      <c r="O18" s="252"/>
    </row>
    <row r="19" spans="2:15" ht="13.5" customHeight="1">
      <c r="B19" s="137" t="s">
        <v>26</v>
      </c>
      <c r="C19" s="173" t="s">
        <v>9</v>
      </c>
      <c r="D19" s="327">
        <v>353</v>
      </c>
      <c r="E19" s="328">
        <v>25</v>
      </c>
      <c r="F19" s="328">
        <v>328</v>
      </c>
      <c r="G19" s="327">
        <v>413</v>
      </c>
      <c r="H19" s="328">
        <v>46</v>
      </c>
      <c r="I19" s="328">
        <v>375</v>
      </c>
      <c r="J19" s="329">
        <v>1.19</v>
      </c>
      <c r="K19" s="330">
        <v>0.13031161473087818</v>
      </c>
      <c r="L19" s="330">
        <v>1.0623229461756374</v>
      </c>
      <c r="M19" s="331">
        <v>0.16</v>
      </c>
      <c r="N19" s="334">
        <v>0</v>
      </c>
      <c r="O19" s="252"/>
    </row>
    <row r="20" spans="2:15" s="197" customFormat="1" ht="13.5" customHeight="1">
      <c r="B20" s="259"/>
      <c r="C20" s="260"/>
      <c r="D20" s="261"/>
      <c r="E20" s="262"/>
      <c r="F20" s="150"/>
      <c r="G20" s="150"/>
      <c r="H20" s="262"/>
      <c r="I20" s="150"/>
      <c r="J20" s="150"/>
      <c r="K20" s="150"/>
      <c r="L20" s="262"/>
      <c r="M20" s="262"/>
      <c r="N20" s="263"/>
    </row>
    <row r="21" spans="2:15" ht="13.5" customHeight="1">
      <c r="B21" s="266" t="s">
        <v>319</v>
      </c>
      <c r="C21" s="248"/>
      <c r="D21" s="267"/>
      <c r="E21" s="135"/>
      <c r="F21" s="135"/>
      <c r="G21" s="264"/>
      <c r="H21" s="135"/>
      <c r="I21" s="135"/>
      <c r="J21" s="268"/>
      <c r="K21" s="135"/>
      <c r="L21" s="269"/>
      <c r="M21" s="269"/>
      <c r="N21" s="270"/>
    </row>
    <row r="22" spans="2:15" ht="13.5" customHeight="1">
      <c r="B22" s="137" t="s">
        <v>240</v>
      </c>
      <c r="C22" s="173" t="s">
        <v>19</v>
      </c>
      <c r="D22" s="327">
        <v>780.10337055899549</v>
      </c>
      <c r="E22" s="328">
        <v>602.84534590686769</v>
      </c>
      <c r="F22" s="328">
        <v>177.2580246521278</v>
      </c>
      <c r="G22" s="327">
        <v>1419.4796570387371</v>
      </c>
      <c r="H22" s="328">
        <v>1110.3334868233287</v>
      </c>
      <c r="I22" s="328">
        <v>309.14617021540812</v>
      </c>
      <c r="J22" s="329">
        <v>2.9681577466469937</v>
      </c>
      <c r="K22" s="330">
        <v>1.9985593917701685</v>
      </c>
      <c r="L22" s="330">
        <v>0.96959835487682511</v>
      </c>
      <c r="M22" s="331">
        <v>0.48334290504455568</v>
      </c>
      <c r="N22" s="333">
        <v>1.55</v>
      </c>
      <c r="O22" s="252"/>
    </row>
    <row r="23" spans="2:15" ht="13.5" customHeight="1">
      <c r="B23" s="137" t="s">
        <v>20</v>
      </c>
      <c r="C23" s="173" t="s">
        <v>19</v>
      </c>
      <c r="D23" s="327">
        <v>1570.7533226343753</v>
      </c>
      <c r="E23" s="328">
        <v>574.18941539903369</v>
      </c>
      <c r="F23" s="328">
        <v>996.56390723534162</v>
      </c>
      <c r="G23" s="327">
        <v>3057.2048403030653</v>
      </c>
      <c r="H23" s="328">
        <v>723.26403136474323</v>
      </c>
      <c r="I23" s="328">
        <v>2333.9408089383219</v>
      </c>
      <c r="J23" s="329">
        <v>2.3517582539270001</v>
      </c>
      <c r="K23" s="330">
        <v>0.37436262363136125</v>
      </c>
      <c r="L23" s="330">
        <v>1.9773956302964459</v>
      </c>
      <c r="M23" s="331">
        <v>0.46723919868399999</v>
      </c>
      <c r="N23" s="333">
        <v>0.29465226662468075</v>
      </c>
      <c r="O23" s="252"/>
    </row>
    <row r="24" spans="2:15" ht="13.5" customHeight="1">
      <c r="B24" s="137" t="s">
        <v>21</v>
      </c>
      <c r="C24" s="173" t="s">
        <v>19</v>
      </c>
      <c r="D24" s="327">
        <v>3458.7118008644948</v>
      </c>
      <c r="E24" s="328">
        <v>245.28003447673609</v>
      </c>
      <c r="F24" s="328">
        <v>3213.4317663877587</v>
      </c>
      <c r="G24" s="327">
        <v>4957.2364184649887</v>
      </c>
      <c r="H24" s="328">
        <v>470.25147410331886</v>
      </c>
      <c r="I24" s="328">
        <v>4486.9849443616695</v>
      </c>
      <c r="J24" s="329">
        <v>1.7201540054240001</v>
      </c>
      <c r="K24" s="330">
        <v>5.8481532857601701E-2</v>
      </c>
      <c r="L24" s="330">
        <v>1.6616724725667447</v>
      </c>
      <c r="M24" s="331">
        <v>0.53129971504200002</v>
      </c>
      <c r="N24" s="333">
        <v>4.3723174239735846E-2</v>
      </c>
      <c r="O24" s="252"/>
    </row>
    <row r="25" spans="2:15" s="197" customFormat="1" ht="13.5" customHeight="1">
      <c r="B25" s="259"/>
      <c r="C25" s="260"/>
      <c r="D25" s="261"/>
      <c r="E25" s="262"/>
      <c r="F25" s="150"/>
      <c r="G25" s="150"/>
      <c r="H25" s="262"/>
      <c r="I25" s="150"/>
      <c r="J25" s="150"/>
      <c r="K25" s="150"/>
      <c r="L25" s="262"/>
      <c r="M25" s="262"/>
      <c r="N25" s="263"/>
    </row>
    <row r="26" spans="2:15" ht="13.5" customHeight="1">
      <c r="B26" s="247" t="s">
        <v>23</v>
      </c>
      <c r="C26" s="248"/>
      <c r="D26" s="249"/>
      <c r="E26" s="135"/>
      <c r="F26" s="135"/>
      <c r="G26" s="264"/>
      <c r="H26" s="135"/>
      <c r="I26" s="135"/>
      <c r="J26" s="265"/>
      <c r="K26" s="135"/>
      <c r="L26" s="210"/>
      <c r="M26" s="210"/>
      <c r="N26" s="250"/>
    </row>
    <row r="27" spans="2:15" ht="13.5" customHeight="1">
      <c r="B27" s="137" t="s">
        <v>168</v>
      </c>
      <c r="C27" s="173" t="s">
        <v>9</v>
      </c>
      <c r="D27" s="327">
        <v>779</v>
      </c>
      <c r="E27" s="328">
        <v>54</v>
      </c>
      <c r="F27" s="328">
        <v>725</v>
      </c>
      <c r="G27" s="327">
        <v>1142</v>
      </c>
      <c r="H27" s="328">
        <v>185.80634900000001</v>
      </c>
      <c r="I27" s="328">
        <v>955.91318899999987</v>
      </c>
      <c r="J27" s="329">
        <v>1.47</v>
      </c>
      <c r="K27" s="330">
        <v>0.23851906161745828</v>
      </c>
      <c r="L27" s="330">
        <v>1.2271029383825416</v>
      </c>
      <c r="M27" s="331">
        <v>0.27</v>
      </c>
      <c r="N27" s="333">
        <v>7.0000000000000007E-2</v>
      </c>
      <c r="O27" s="252"/>
    </row>
    <row r="28" spans="2:15" s="197" customFormat="1" ht="13.5" customHeight="1">
      <c r="B28" s="259"/>
      <c r="C28" s="260"/>
      <c r="D28" s="261"/>
      <c r="E28" s="262"/>
      <c r="F28" s="150"/>
      <c r="G28" s="150"/>
      <c r="H28" s="262"/>
      <c r="I28" s="150"/>
      <c r="J28" s="150"/>
      <c r="K28" s="150"/>
      <c r="L28" s="262"/>
      <c r="M28" s="262"/>
      <c r="N28" s="263"/>
    </row>
    <row r="29" spans="2:15">
      <c r="B29" s="247" t="s">
        <v>140</v>
      </c>
      <c r="C29" s="248"/>
      <c r="D29" s="249"/>
      <c r="E29" s="135"/>
      <c r="F29" s="135"/>
      <c r="G29" s="264"/>
      <c r="H29" s="135"/>
      <c r="I29" s="135"/>
      <c r="J29" s="265"/>
      <c r="K29" s="135"/>
      <c r="L29" s="210"/>
      <c r="M29" s="210"/>
      <c r="N29" s="250"/>
    </row>
    <row r="30" spans="2:15">
      <c r="B30" s="137" t="s">
        <v>321</v>
      </c>
      <c r="C30" s="173" t="s">
        <v>19</v>
      </c>
      <c r="D30" s="279">
        <v>245.88133386379997</v>
      </c>
      <c r="E30" s="328">
        <v>46.307489896998931</v>
      </c>
      <c r="F30" s="328">
        <v>199.57384396680104</v>
      </c>
      <c r="G30" s="327">
        <v>361.35118089644317</v>
      </c>
      <c r="H30" s="328">
        <v>46.307489896998931</v>
      </c>
      <c r="I30" s="328">
        <v>315.04369099944427</v>
      </c>
      <c r="J30" s="329">
        <v>1.996896967948051</v>
      </c>
      <c r="K30" s="330">
        <v>2.4173510071988216E-2</v>
      </c>
      <c r="L30" s="330">
        <v>1.9727234578760626</v>
      </c>
      <c r="M30" s="331" t="s">
        <v>287</v>
      </c>
      <c r="N30" s="334">
        <v>0</v>
      </c>
      <c r="O30" s="252"/>
    </row>
    <row r="31" spans="2:15">
      <c r="B31" s="259"/>
      <c r="C31" s="260"/>
      <c r="D31" s="261"/>
      <c r="E31" s="262"/>
      <c r="F31" s="150"/>
      <c r="G31" s="150"/>
      <c r="H31" s="262"/>
      <c r="I31" s="150"/>
      <c r="J31" s="150"/>
      <c r="K31" s="150"/>
      <c r="L31" s="262"/>
      <c r="M31" s="262"/>
      <c r="N31" s="263"/>
    </row>
    <row r="32" spans="2:15">
      <c r="B32" s="271" t="s">
        <v>184</v>
      </c>
      <c r="C32" s="272"/>
      <c r="D32" s="273"/>
      <c r="E32" s="273"/>
      <c r="F32" s="273"/>
      <c r="G32" s="273"/>
      <c r="H32" s="272"/>
      <c r="I32" s="273"/>
      <c r="J32" s="273"/>
      <c r="K32" s="273"/>
      <c r="L32" s="273"/>
      <c r="M32" s="273"/>
      <c r="N32" s="273"/>
    </row>
    <row r="33" spans="2:14">
      <c r="B33" s="273" t="s">
        <v>320</v>
      </c>
      <c r="C33" s="272"/>
      <c r="D33" s="273"/>
      <c r="E33" s="273"/>
      <c r="F33" s="273"/>
      <c r="G33" s="273"/>
      <c r="H33" s="272"/>
      <c r="I33" s="273"/>
      <c r="J33" s="273"/>
      <c r="K33" s="273"/>
      <c r="L33" s="273"/>
      <c r="M33" s="273"/>
      <c r="N33" s="273"/>
    </row>
    <row r="34" spans="2:14">
      <c r="B34" s="274" t="s">
        <v>264</v>
      </c>
    </row>
  </sheetData>
  <mergeCells count="3">
    <mergeCell ref="D2:F2"/>
    <mergeCell ref="G2:I2"/>
    <mergeCell ref="J2:M2"/>
  </mergeCells>
  <printOptions horizontalCentered="1" verticalCentered="1"/>
  <pageMargins left="0.23622047244094491" right="0.23622047244094491" top="0.74803149606299213" bottom="0.74803149606299213" header="0.31496062992125984" footer="0.31496062992125984"/>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EFF4B-6048-4DBD-99A8-BDE7CDD3CFDD}">
  <sheetPr>
    <pageSetUpPr fitToPage="1"/>
  </sheetPr>
  <dimension ref="B1:N26"/>
  <sheetViews>
    <sheetView showGridLines="0" zoomScaleNormal="100" zoomScaleSheetLayoutView="100" workbookViewId="0">
      <selection activeCell="B1" sqref="B1"/>
    </sheetView>
  </sheetViews>
  <sheetFormatPr defaultColWidth="8.73046875" defaultRowHeight="13.15"/>
  <cols>
    <col min="1" max="1" width="1" style="1" customWidth="1"/>
    <col min="2" max="2" width="19.3984375" style="1" customWidth="1"/>
    <col min="3" max="11" width="9.265625" style="1" customWidth="1"/>
    <col min="12" max="12" width="25.59765625" style="1" customWidth="1"/>
    <col min="13" max="14" width="9.265625" style="1" customWidth="1"/>
    <col min="15" max="16384" width="8.73046875" style="1"/>
  </cols>
  <sheetData>
    <row r="1" spans="2:14" s="24" customFormat="1" ht="14.25">
      <c r="B1" s="26" t="s">
        <v>98</v>
      </c>
      <c r="C1" s="25"/>
      <c r="K1" s="25"/>
    </row>
    <row r="2" spans="2:14" ht="17.25" customHeight="1">
      <c r="B2" s="430" t="s">
        <v>27</v>
      </c>
      <c r="C2" s="428" t="s">
        <v>0</v>
      </c>
      <c r="D2" s="428" t="s">
        <v>94</v>
      </c>
      <c r="E2" s="428" t="s">
        <v>95</v>
      </c>
      <c r="F2" s="428" t="s">
        <v>3</v>
      </c>
      <c r="G2" s="428" t="s">
        <v>4</v>
      </c>
      <c r="H2" s="428" t="s">
        <v>5</v>
      </c>
      <c r="I2" s="428" t="s">
        <v>96</v>
      </c>
      <c r="J2" s="428" t="s">
        <v>97</v>
      </c>
      <c r="K2" s="428" t="s">
        <v>1</v>
      </c>
      <c r="L2" s="428" t="s">
        <v>2</v>
      </c>
      <c r="M2" s="428" t="s">
        <v>6</v>
      </c>
      <c r="N2" s="426" t="s">
        <v>7</v>
      </c>
    </row>
    <row r="3" spans="2:14" ht="17.25" customHeight="1">
      <c r="B3" s="431"/>
      <c r="C3" s="429"/>
      <c r="D3" s="429"/>
      <c r="E3" s="429"/>
      <c r="F3" s="429"/>
      <c r="G3" s="429"/>
      <c r="H3" s="429"/>
      <c r="I3" s="429"/>
      <c r="J3" s="429"/>
      <c r="K3" s="429"/>
      <c r="L3" s="429"/>
      <c r="M3" s="429"/>
      <c r="N3" s="427"/>
    </row>
    <row r="4" spans="2:14" ht="23.25">
      <c r="B4" s="39" t="s">
        <v>105</v>
      </c>
      <c r="C4" s="40"/>
      <c r="D4" s="55"/>
      <c r="E4" s="3"/>
      <c r="F4" s="3"/>
      <c r="G4" s="3"/>
      <c r="H4" s="3"/>
      <c r="I4" s="3"/>
      <c r="J4" s="3"/>
      <c r="K4" s="3"/>
      <c r="L4" s="3"/>
      <c r="M4" s="3"/>
      <c r="N4" s="4"/>
    </row>
    <row r="5" spans="2:14" ht="21">
      <c r="B5" s="44" t="s">
        <v>28</v>
      </c>
      <c r="C5" s="5" t="s">
        <v>9</v>
      </c>
      <c r="D5" s="6">
        <v>3153</v>
      </c>
      <c r="E5" s="5">
        <v>25</v>
      </c>
      <c r="F5" s="5" t="s">
        <v>11</v>
      </c>
      <c r="G5" s="10">
        <v>42064</v>
      </c>
      <c r="H5" s="10">
        <v>43040</v>
      </c>
      <c r="I5" s="5">
        <v>15</v>
      </c>
      <c r="J5" s="7">
        <v>7.4999999999999997E-3</v>
      </c>
      <c r="K5" s="5" t="s">
        <v>25</v>
      </c>
      <c r="L5" s="5" t="s">
        <v>109</v>
      </c>
      <c r="M5" s="8">
        <v>814</v>
      </c>
      <c r="N5" s="9">
        <v>814</v>
      </c>
    </row>
    <row r="6" spans="2:14" ht="21">
      <c r="B6" s="44" t="s">
        <v>20</v>
      </c>
      <c r="C6" s="5" t="s">
        <v>9</v>
      </c>
      <c r="D6" s="6">
        <v>5751</v>
      </c>
      <c r="E6" s="5">
        <v>25</v>
      </c>
      <c r="F6" s="5" t="s">
        <v>11</v>
      </c>
      <c r="G6" s="10">
        <v>43070</v>
      </c>
      <c r="H6" s="10">
        <v>44256</v>
      </c>
      <c r="I6" s="5">
        <v>15</v>
      </c>
      <c r="J6" s="7">
        <v>8.5000000000000006E-3</v>
      </c>
      <c r="K6" s="5" t="s">
        <v>25</v>
      </c>
      <c r="L6" s="5" t="s">
        <v>109</v>
      </c>
      <c r="M6" s="8">
        <v>2193</v>
      </c>
      <c r="N6" s="9">
        <v>2193</v>
      </c>
    </row>
    <row r="7" spans="2:14" ht="21">
      <c r="B7" s="44" t="s">
        <v>21</v>
      </c>
      <c r="C7" s="5" t="s">
        <v>9</v>
      </c>
      <c r="D7" s="6">
        <v>7927</v>
      </c>
      <c r="E7" s="5">
        <v>25</v>
      </c>
      <c r="F7" s="5" t="s">
        <v>17</v>
      </c>
      <c r="G7" s="10">
        <v>43831</v>
      </c>
      <c r="H7" s="10">
        <v>45839</v>
      </c>
      <c r="I7" s="5">
        <v>6</v>
      </c>
      <c r="J7" s="7">
        <v>8.5000000000000006E-3</v>
      </c>
      <c r="K7" s="5" t="s">
        <v>25</v>
      </c>
      <c r="L7" s="5" t="s">
        <v>109</v>
      </c>
      <c r="M7" s="8">
        <v>5585</v>
      </c>
      <c r="N7" s="9">
        <v>2264</v>
      </c>
    </row>
    <row r="8" spans="2:14">
      <c r="B8" s="43" t="s">
        <v>32</v>
      </c>
      <c r="C8" s="11"/>
      <c r="D8" s="13"/>
      <c r="E8" s="11"/>
      <c r="F8" s="11"/>
      <c r="G8" s="12"/>
      <c r="H8" s="12"/>
      <c r="I8" s="11"/>
      <c r="J8" s="14"/>
      <c r="K8" s="11"/>
      <c r="L8" s="11"/>
      <c r="M8" s="15">
        <v>7458</v>
      </c>
      <c r="N8" s="16">
        <v>4239</v>
      </c>
    </row>
    <row r="9" spans="2:14" ht="23.25">
      <c r="B9" s="53" t="s">
        <v>33</v>
      </c>
      <c r="C9" s="50"/>
      <c r="D9" s="56"/>
      <c r="E9" s="27"/>
      <c r="F9" s="27"/>
      <c r="G9" s="27"/>
      <c r="H9" s="27"/>
      <c r="I9" s="17">
        <v>36</v>
      </c>
      <c r="J9" s="27"/>
      <c r="K9" s="27"/>
      <c r="L9" s="27"/>
      <c r="M9" s="18">
        <v>16050</v>
      </c>
      <c r="N9" s="19">
        <v>9510</v>
      </c>
    </row>
    <row r="10" spans="2:14" ht="23.25">
      <c r="B10" s="39" t="s">
        <v>34</v>
      </c>
      <c r="C10" s="40"/>
      <c r="D10" s="55"/>
      <c r="E10" s="3"/>
      <c r="F10" s="3"/>
      <c r="G10" s="3"/>
      <c r="H10" s="3"/>
      <c r="I10" s="3"/>
      <c r="J10" s="3"/>
      <c r="K10" s="3"/>
      <c r="L10" s="3"/>
      <c r="M10" s="59"/>
      <c r="N10" s="60"/>
    </row>
    <row r="11" spans="2:14">
      <c r="B11" s="44" t="s">
        <v>35</v>
      </c>
      <c r="C11" s="5" t="s">
        <v>19</v>
      </c>
      <c r="D11" s="6">
        <v>590</v>
      </c>
      <c r="E11" s="5">
        <v>200</v>
      </c>
      <c r="F11" s="5" t="s">
        <v>11</v>
      </c>
      <c r="G11" s="10">
        <v>41791</v>
      </c>
      <c r="H11" s="10">
        <v>44136</v>
      </c>
      <c r="I11" s="5">
        <v>64</v>
      </c>
      <c r="J11" s="7">
        <v>1.4999999999999999E-2</v>
      </c>
      <c r="K11" s="5" t="s">
        <v>25</v>
      </c>
      <c r="L11" s="5" t="s">
        <v>106</v>
      </c>
      <c r="M11" s="8">
        <v>221</v>
      </c>
      <c r="N11" s="9">
        <v>221</v>
      </c>
    </row>
    <row r="12" spans="2:14">
      <c r="B12" s="44" t="s">
        <v>28</v>
      </c>
      <c r="C12" s="5" t="s">
        <v>19</v>
      </c>
      <c r="D12" s="6">
        <v>1200</v>
      </c>
      <c r="E12" s="5">
        <v>150</v>
      </c>
      <c r="F12" s="5" t="s">
        <v>22</v>
      </c>
      <c r="G12" s="10">
        <v>43466</v>
      </c>
      <c r="H12" s="10">
        <v>45536</v>
      </c>
      <c r="I12" s="5">
        <v>52</v>
      </c>
      <c r="J12" s="7">
        <v>1.4999999999999999E-2</v>
      </c>
      <c r="K12" s="5" t="s">
        <v>25</v>
      </c>
      <c r="L12" s="5" t="s">
        <v>106</v>
      </c>
      <c r="M12" s="8">
        <v>1200</v>
      </c>
      <c r="N12" s="9">
        <v>519</v>
      </c>
    </row>
    <row r="13" spans="2:14">
      <c r="B13" s="44" t="s">
        <v>32</v>
      </c>
      <c r="C13" s="5"/>
      <c r="D13" s="6"/>
      <c r="E13" s="5"/>
      <c r="F13" s="5"/>
      <c r="G13" s="10"/>
      <c r="H13" s="10"/>
      <c r="I13" s="5"/>
      <c r="J13" s="7"/>
      <c r="K13" s="5"/>
      <c r="L13" s="5"/>
      <c r="M13" s="8">
        <v>75</v>
      </c>
      <c r="N13" s="9">
        <v>34</v>
      </c>
    </row>
    <row r="14" spans="2:14" ht="23.25">
      <c r="B14" s="53" t="s">
        <v>36</v>
      </c>
      <c r="C14" s="50"/>
      <c r="D14" s="56"/>
      <c r="E14" s="27"/>
      <c r="F14" s="27"/>
      <c r="G14" s="27"/>
      <c r="H14" s="27"/>
      <c r="I14" s="17">
        <v>116</v>
      </c>
      <c r="J14" s="27"/>
      <c r="K14" s="27"/>
      <c r="L14" s="27"/>
      <c r="M14" s="18">
        <v>1496</v>
      </c>
      <c r="N14" s="19">
        <v>774</v>
      </c>
    </row>
    <row r="15" spans="2:14" ht="23.25">
      <c r="B15" s="39" t="s">
        <v>37</v>
      </c>
      <c r="C15" s="40"/>
      <c r="D15" s="55"/>
      <c r="E15" s="3"/>
      <c r="F15" s="3"/>
      <c r="G15" s="3"/>
      <c r="H15" s="3"/>
      <c r="I15" s="3"/>
      <c r="J15" s="3"/>
      <c r="K15" s="3"/>
      <c r="L15" s="3"/>
      <c r="M15" s="59"/>
      <c r="N15" s="60"/>
    </row>
    <row r="16" spans="2:14">
      <c r="B16" s="44" t="s">
        <v>38</v>
      </c>
      <c r="C16" s="5" t="s">
        <v>39</v>
      </c>
      <c r="D16" s="6">
        <v>1183</v>
      </c>
      <c r="E16" s="5" t="s">
        <v>10</v>
      </c>
      <c r="F16" s="5" t="s">
        <v>22</v>
      </c>
      <c r="G16" s="10">
        <v>42795</v>
      </c>
      <c r="H16" s="10" t="s">
        <v>12</v>
      </c>
      <c r="I16" s="5" t="s">
        <v>10</v>
      </c>
      <c r="J16" s="7">
        <v>6.0000000000000001E-3</v>
      </c>
      <c r="K16" s="5" t="s">
        <v>25</v>
      </c>
      <c r="L16" s="5" t="s">
        <v>12</v>
      </c>
      <c r="M16" s="8">
        <v>964</v>
      </c>
      <c r="N16" s="9">
        <v>765</v>
      </c>
    </row>
    <row r="17" spans="2:14">
      <c r="B17" s="44" t="s">
        <v>32</v>
      </c>
      <c r="C17" s="5"/>
      <c r="D17" s="6"/>
      <c r="E17" s="5"/>
      <c r="F17" s="5"/>
      <c r="G17" s="10"/>
      <c r="H17" s="10"/>
      <c r="I17" s="5"/>
      <c r="J17" s="7"/>
      <c r="K17" s="5"/>
      <c r="L17" s="5"/>
      <c r="M17" s="8">
        <v>50</v>
      </c>
      <c r="N17" s="9" t="s">
        <v>10</v>
      </c>
    </row>
    <row r="18" spans="2:14" ht="23.25">
      <c r="B18" s="53" t="s">
        <v>40</v>
      </c>
      <c r="C18" s="50"/>
      <c r="D18" s="56"/>
      <c r="E18" s="27"/>
      <c r="F18" s="27"/>
      <c r="G18" s="27"/>
      <c r="H18" s="27"/>
      <c r="I18" s="17" t="s">
        <v>10</v>
      </c>
      <c r="J18" s="27"/>
      <c r="K18" s="27"/>
      <c r="L18" s="27"/>
      <c r="M18" s="18">
        <v>1014</v>
      </c>
      <c r="N18" s="19">
        <v>765</v>
      </c>
    </row>
    <row r="19" spans="2:14" ht="23.25">
      <c r="B19" s="52" t="s">
        <v>91</v>
      </c>
      <c r="C19" s="51"/>
      <c r="D19" s="57"/>
      <c r="E19" s="20"/>
      <c r="F19" s="20"/>
      <c r="G19" s="20"/>
      <c r="H19" s="20"/>
      <c r="I19" s="11">
        <v>1</v>
      </c>
      <c r="J19" s="20"/>
      <c r="K19" s="20"/>
      <c r="L19" s="20"/>
      <c r="M19" s="13" t="s">
        <v>10</v>
      </c>
      <c r="N19" s="61" t="s">
        <v>10</v>
      </c>
    </row>
    <row r="20" spans="2:14" ht="23.25">
      <c r="B20" s="47" t="s">
        <v>41</v>
      </c>
      <c r="C20" s="48"/>
      <c r="D20" s="58"/>
      <c r="E20" s="21"/>
      <c r="F20" s="21"/>
      <c r="G20" s="21"/>
      <c r="H20" s="21"/>
      <c r="I20" s="35">
        <v>153</v>
      </c>
      <c r="J20" s="21"/>
      <c r="K20" s="21"/>
      <c r="L20" s="21"/>
      <c r="M20" s="22">
        <v>18560</v>
      </c>
      <c r="N20" s="23">
        <v>11049</v>
      </c>
    </row>
    <row r="23" spans="2:14">
      <c r="B23" s="421" t="s">
        <v>101</v>
      </c>
      <c r="C23" s="421"/>
      <c r="D23" s="421"/>
      <c r="E23" s="421"/>
      <c r="F23" s="421"/>
      <c r="G23" s="421"/>
      <c r="H23" s="421"/>
      <c r="I23" s="421"/>
      <c r="J23" s="421"/>
      <c r="K23" s="421"/>
      <c r="L23" s="421"/>
      <c r="M23" s="421"/>
      <c r="N23" s="421"/>
    </row>
    <row r="24" spans="2:14">
      <c r="B24" s="421"/>
      <c r="C24" s="421"/>
      <c r="D24" s="421"/>
      <c r="E24" s="421"/>
      <c r="F24" s="421"/>
      <c r="G24" s="421"/>
      <c r="H24" s="421"/>
      <c r="I24" s="421"/>
      <c r="J24" s="421"/>
      <c r="K24" s="421"/>
      <c r="L24" s="421"/>
      <c r="M24" s="421"/>
      <c r="N24" s="421"/>
    </row>
    <row r="25" spans="2:14">
      <c r="B25" s="421"/>
      <c r="C25" s="421"/>
      <c r="D25" s="421"/>
      <c r="E25" s="421"/>
      <c r="F25" s="421"/>
      <c r="G25" s="421"/>
      <c r="H25" s="421"/>
      <c r="I25" s="421"/>
      <c r="J25" s="421"/>
      <c r="K25" s="421"/>
      <c r="L25" s="421"/>
      <c r="M25" s="421"/>
      <c r="N25" s="421"/>
    </row>
    <row r="26" spans="2:14">
      <c r="B26" s="421"/>
      <c r="C26" s="421"/>
      <c r="D26" s="421"/>
      <c r="E26" s="421"/>
      <c r="F26" s="421"/>
      <c r="G26" s="421"/>
      <c r="H26" s="421"/>
      <c r="I26" s="421"/>
      <c r="J26" s="421"/>
      <c r="K26" s="421"/>
      <c r="L26" s="421"/>
      <c r="M26" s="421"/>
      <c r="N26" s="421"/>
    </row>
  </sheetData>
  <mergeCells count="14">
    <mergeCell ref="B23:N26"/>
    <mergeCell ref="N2:N3"/>
    <mergeCell ref="H2:H3"/>
    <mergeCell ref="I2:I3"/>
    <mergeCell ref="J2:J3"/>
    <mergeCell ref="K2:K3"/>
    <mergeCell ref="L2:L3"/>
    <mergeCell ref="M2:M3"/>
    <mergeCell ref="B2:B3"/>
    <mergeCell ref="C2:C3"/>
    <mergeCell ref="D2:D3"/>
    <mergeCell ref="E2:E3"/>
    <mergeCell ref="F2:F3"/>
    <mergeCell ref="G2:G3"/>
  </mergeCells>
  <printOptions horizontalCentered="1" verticalCentered="1"/>
  <pageMargins left="0.23622047244094491" right="0.23622047244094491" top="0.74803149606299213" bottom="0.74803149606299213" header="0.31496062992125984" footer="0.31496062992125984"/>
  <pageSetup paperSize="9" scale="97"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8E474-7FE2-422E-8F52-66A864DD75DA}">
  <sheetPr>
    <pageSetUpPr fitToPage="1"/>
  </sheetPr>
  <dimension ref="B1:O23"/>
  <sheetViews>
    <sheetView showGridLines="0" zoomScaleNormal="100" zoomScaleSheetLayoutView="100" workbookViewId="0"/>
  </sheetViews>
  <sheetFormatPr defaultColWidth="8.73046875" defaultRowHeight="13.15"/>
  <cols>
    <col min="1" max="1" width="2.86328125" style="126" customWidth="1"/>
    <col min="2" max="2" width="35.59765625" style="194" customWidth="1"/>
    <col min="3" max="3" width="10.1328125" style="275" customWidth="1"/>
    <col min="4" max="7" width="10.1328125" style="194" customWidth="1"/>
    <col min="8" max="8" width="10.1328125" style="275" customWidth="1"/>
    <col min="9" max="14" width="10.1328125" style="194" customWidth="1"/>
    <col min="15" max="16384" width="8.73046875" style="126"/>
  </cols>
  <sheetData>
    <row r="1" spans="2:15" ht="14.25">
      <c r="B1" s="124" t="s">
        <v>98</v>
      </c>
      <c r="C1" s="127"/>
      <c r="D1" s="223"/>
      <c r="E1" s="223"/>
      <c r="F1" s="223"/>
      <c r="G1" s="223"/>
      <c r="H1" s="126"/>
      <c r="I1" s="126"/>
      <c r="J1" s="126"/>
      <c r="K1" s="126"/>
      <c r="L1" s="126"/>
      <c r="M1" s="126"/>
      <c r="N1" s="126"/>
    </row>
    <row r="2" spans="2:15" ht="25.5" customHeight="1">
      <c r="B2" s="130"/>
      <c r="C2" s="167"/>
      <c r="D2" s="425" t="s">
        <v>248</v>
      </c>
      <c r="E2" s="425"/>
      <c r="F2" s="425"/>
      <c r="G2" s="425" t="s">
        <v>249</v>
      </c>
      <c r="H2" s="425"/>
      <c r="I2" s="425"/>
      <c r="J2" s="425" t="s">
        <v>250</v>
      </c>
      <c r="K2" s="425"/>
      <c r="L2" s="425"/>
      <c r="M2" s="425"/>
      <c r="N2" s="130"/>
    </row>
    <row r="3" spans="2:15" ht="25.5" customHeight="1">
      <c r="B3" s="128" t="s">
        <v>27</v>
      </c>
      <c r="C3" s="130" t="s">
        <v>172</v>
      </c>
      <c r="D3" s="130" t="s">
        <v>118</v>
      </c>
      <c r="E3" s="130" t="s">
        <v>119</v>
      </c>
      <c r="F3" s="130" t="s">
        <v>120</v>
      </c>
      <c r="G3" s="130" t="s">
        <v>118</v>
      </c>
      <c r="H3" s="130" t="s">
        <v>119</v>
      </c>
      <c r="I3" s="130" t="s">
        <v>120</v>
      </c>
      <c r="J3" s="130" t="s">
        <v>125</v>
      </c>
      <c r="K3" s="130" t="s">
        <v>253</v>
      </c>
      <c r="L3" s="130" t="s">
        <v>124</v>
      </c>
      <c r="M3" s="130" t="s">
        <v>122</v>
      </c>
      <c r="N3" s="130" t="s">
        <v>123</v>
      </c>
      <c r="O3" s="276"/>
    </row>
    <row r="4" spans="2:15" ht="13.5" customHeight="1">
      <c r="B4" s="247" t="s">
        <v>136</v>
      </c>
      <c r="C4" s="248"/>
      <c r="D4" s="277"/>
      <c r="E4" s="135"/>
      <c r="F4" s="135"/>
      <c r="G4" s="135"/>
      <c r="H4" s="135"/>
      <c r="I4" s="135"/>
      <c r="J4" s="135"/>
      <c r="K4" s="135"/>
      <c r="L4" s="135"/>
      <c r="M4" s="135"/>
      <c r="N4" s="136"/>
    </row>
    <row r="5" spans="2:15" ht="13.5" customHeight="1">
      <c r="B5" s="321" t="s">
        <v>272</v>
      </c>
      <c r="C5" s="173" t="s">
        <v>9</v>
      </c>
      <c r="D5" s="327">
        <v>1598.4396609499997</v>
      </c>
      <c r="E5" s="328">
        <v>1077.3585329499997</v>
      </c>
      <c r="F5" s="328">
        <v>521.08112800000004</v>
      </c>
      <c r="G5" s="327">
        <v>2115.0341431099996</v>
      </c>
      <c r="H5" s="328">
        <v>1548.4331996999997</v>
      </c>
      <c r="I5" s="328">
        <v>566.60094341000013</v>
      </c>
      <c r="J5" s="329">
        <v>1.323186726894009</v>
      </c>
      <c r="K5" s="330">
        <v>0.96871545265569814</v>
      </c>
      <c r="L5" s="330">
        <v>0.35447127423831093</v>
      </c>
      <c r="M5" s="331">
        <v>8.6300081267716822E-2</v>
      </c>
      <c r="N5" s="333">
        <v>0.81429373103677971</v>
      </c>
      <c r="O5" s="278"/>
    </row>
    <row r="6" spans="2:15" ht="13.5" customHeight="1">
      <c r="B6" s="137" t="s">
        <v>273</v>
      </c>
      <c r="C6" s="173" t="s">
        <v>9</v>
      </c>
      <c r="D6" s="327">
        <v>1736.1998698</v>
      </c>
      <c r="E6" s="328">
        <v>760.14595501000008</v>
      </c>
      <c r="F6" s="328">
        <v>976.05391478999991</v>
      </c>
      <c r="G6" s="327">
        <v>2186.4887938900001</v>
      </c>
      <c r="H6" s="328">
        <v>1119.96909194</v>
      </c>
      <c r="I6" s="328">
        <v>1066.5197019500001</v>
      </c>
      <c r="J6" s="329">
        <v>1.259353160844247</v>
      </c>
      <c r="K6" s="330">
        <v>0.64506921779058413</v>
      </c>
      <c r="L6" s="330">
        <v>0.61428394305366285</v>
      </c>
      <c r="M6" s="331">
        <v>8.9264077555434973E-2</v>
      </c>
      <c r="N6" s="333">
        <v>0.43440409867545987</v>
      </c>
      <c r="O6" s="278"/>
    </row>
    <row r="7" spans="2:15" ht="13.5" customHeight="1">
      <c r="B7" s="137" t="s">
        <v>274</v>
      </c>
      <c r="C7" s="173" t="s">
        <v>19</v>
      </c>
      <c r="D7" s="327">
        <v>309.57905060000002</v>
      </c>
      <c r="E7" s="328">
        <v>124.87218957000002</v>
      </c>
      <c r="F7" s="328">
        <v>184.70686103</v>
      </c>
      <c r="G7" s="327">
        <v>391.91846446</v>
      </c>
      <c r="H7" s="328">
        <v>191.22709406999999</v>
      </c>
      <c r="I7" s="328">
        <v>200.69137039</v>
      </c>
      <c r="J7" s="329">
        <v>1.2659721764131542</v>
      </c>
      <c r="K7" s="330">
        <v>0.61770036990351818</v>
      </c>
      <c r="L7" s="330">
        <v>0.6482718065096359</v>
      </c>
      <c r="M7" s="331">
        <v>8.913152685877912E-2</v>
      </c>
      <c r="N7" s="333">
        <v>0.46294811332871655</v>
      </c>
      <c r="O7" s="278"/>
    </row>
    <row r="8" spans="2:15" ht="13.5" customHeight="1">
      <c r="B8" s="137" t="s">
        <v>275</v>
      </c>
      <c r="C8" s="173" t="s">
        <v>29</v>
      </c>
      <c r="D8" s="327">
        <v>610.48921617000008</v>
      </c>
      <c r="E8" s="328">
        <v>246.67721838000011</v>
      </c>
      <c r="F8" s="328">
        <v>363.81199778999996</v>
      </c>
      <c r="G8" s="327">
        <v>771.52042830999994</v>
      </c>
      <c r="H8" s="328">
        <v>376.88270974</v>
      </c>
      <c r="I8" s="328">
        <v>394.63771857</v>
      </c>
      <c r="J8" s="329">
        <v>1.2637740485413558</v>
      </c>
      <c r="K8" s="330">
        <v>0.61734540063530174</v>
      </c>
      <c r="L8" s="330">
        <v>0.64642864790605425</v>
      </c>
      <c r="M8" s="331">
        <v>8.8628572948514339E-2</v>
      </c>
      <c r="N8" s="333">
        <v>0.43548140193190754</v>
      </c>
      <c r="O8" s="278"/>
    </row>
    <row r="9" spans="2:15" ht="13.5" customHeight="1">
      <c r="B9" s="321" t="s">
        <v>276</v>
      </c>
      <c r="C9" s="173" t="s">
        <v>9</v>
      </c>
      <c r="D9" s="327">
        <v>3559.5927707199994</v>
      </c>
      <c r="E9" s="328">
        <v>935.43401727999981</v>
      </c>
      <c r="F9" s="328">
        <v>2624.1587534399996</v>
      </c>
      <c r="G9" s="327">
        <v>4060.2042974499991</v>
      </c>
      <c r="H9" s="328">
        <v>1388.43674906</v>
      </c>
      <c r="I9" s="328">
        <v>2671.7675483899993</v>
      </c>
      <c r="J9" s="329">
        <v>1.1406373029094394</v>
      </c>
      <c r="K9" s="330">
        <v>0.39005494125081075</v>
      </c>
      <c r="L9" s="330">
        <v>0.7505823616586289</v>
      </c>
      <c r="M9" s="331">
        <v>0.11246737048713129</v>
      </c>
      <c r="N9" s="333">
        <v>0.10083563264148691</v>
      </c>
      <c r="O9" s="278"/>
    </row>
    <row r="10" spans="2:15" ht="13.5" customHeight="1">
      <c r="B10" s="137" t="s">
        <v>277</v>
      </c>
      <c r="C10" s="173" t="s">
        <v>19</v>
      </c>
      <c r="D10" s="327">
        <v>593.32878414000015</v>
      </c>
      <c r="E10" s="328">
        <v>168.98943171000002</v>
      </c>
      <c r="F10" s="328">
        <v>424.33935243000013</v>
      </c>
      <c r="G10" s="327">
        <v>680.39123364000022</v>
      </c>
      <c r="H10" s="328">
        <v>247.02048709000005</v>
      </c>
      <c r="I10" s="328">
        <v>433.37074655000015</v>
      </c>
      <c r="J10" s="329">
        <v>1.14673559049759</v>
      </c>
      <c r="K10" s="330">
        <v>0.41632985571068098</v>
      </c>
      <c r="L10" s="330">
        <v>0.73040573478690907</v>
      </c>
      <c r="M10" s="331">
        <v>0.11243755846911485</v>
      </c>
      <c r="N10" s="333">
        <v>0.12361581920903955</v>
      </c>
      <c r="O10" s="278"/>
    </row>
    <row r="11" spans="2:15" ht="13.5" customHeight="1">
      <c r="B11" s="137" t="s">
        <v>278</v>
      </c>
      <c r="C11" s="173" t="s">
        <v>29</v>
      </c>
      <c r="D11" s="327">
        <v>615.85296061999998</v>
      </c>
      <c r="E11" s="328">
        <v>139.03559904000008</v>
      </c>
      <c r="F11" s="328">
        <v>476.8173615799999</v>
      </c>
      <c r="G11" s="327">
        <v>697.88495086</v>
      </c>
      <c r="H11" s="328">
        <v>214.24515718000001</v>
      </c>
      <c r="I11" s="328">
        <v>483.63979367999997</v>
      </c>
      <c r="J11" s="329">
        <v>1.133200610349288</v>
      </c>
      <c r="K11" s="330">
        <v>0.34788361975935322</v>
      </c>
      <c r="L11" s="330">
        <v>0.78531699058993476</v>
      </c>
      <c r="M11" s="331">
        <v>0.11252425478447181</v>
      </c>
      <c r="N11" s="333">
        <v>0.10216129341415918</v>
      </c>
      <c r="O11" s="278"/>
    </row>
    <row r="12" spans="2:15" ht="13.5" customHeight="1">
      <c r="B12" s="137" t="s">
        <v>279</v>
      </c>
      <c r="C12" s="173" t="s">
        <v>9</v>
      </c>
      <c r="D12" s="279">
        <v>99.289958299999995</v>
      </c>
      <c r="E12" s="328">
        <v>0</v>
      </c>
      <c r="F12" s="328">
        <v>99.14686823000001</v>
      </c>
      <c r="G12" s="327">
        <v>111.66231140000001</v>
      </c>
      <c r="H12" s="328">
        <v>11.112120750000003</v>
      </c>
      <c r="I12" s="328">
        <v>100.55019065</v>
      </c>
      <c r="J12" s="329">
        <v>1.1246083019051889</v>
      </c>
      <c r="K12" s="330">
        <v>0.11191585675185044</v>
      </c>
      <c r="L12" s="330">
        <v>1.0126924451533383</v>
      </c>
      <c r="M12" s="331" t="s">
        <v>288</v>
      </c>
      <c r="N12" s="333" t="s">
        <v>288</v>
      </c>
    </row>
    <row r="13" spans="2:15" ht="13.5" customHeight="1">
      <c r="B13" s="137" t="s">
        <v>280</v>
      </c>
      <c r="C13" s="173" t="s">
        <v>29</v>
      </c>
      <c r="D13" s="327">
        <v>12.842547039999999</v>
      </c>
      <c r="E13" s="328">
        <v>0</v>
      </c>
      <c r="F13" s="328">
        <v>12.824158039999999</v>
      </c>
      <c r="G13" s="327">
        <v>13.409663089999999</v>
      </c>
      <c r="H13" s="328">
        <v>0.5490095599999999</v>
      </c>
      <c r="I13" s="328">
        <v>12.860653529999999</v>
      </c>
      <c r="J13" s="329">
        <v>1.0441591569206352</v>
      </c>
      <c r="K13" s="330">
        <v>4.2749273823177676E-2</v>
      </c>
      <c r="L13" s="330">
        <v>1.0014098830974576</v>
      </c>
      <c r="M13" s="331" t="s">
        <v>288</v>
      </c>
      <c r="N13" s="333" t="s">
        <v>288</v>
      </c>
    </row>
    <row r="14" spans="2:15" ht="13.5" customHeight="1">
      <c r="B14" s="137" t="s">
        <v>297</v>
      </c>
      <c r="C14" s="173" t="s">
        <v>19</v>
      </c>
      <c r="D14" s="327">
        <v>85.633674849999991</v>
      </c>
      <c r="E14" s="328">
        <v>0</v>
      </c>
      <c r="F14" s="328">
        <v>85.557651359999994</v>
      </c>
      <c r="G14" s="327">
        <v>94.316662300000004</v>
      </c>
      <c r="H14" s="328">
        <v>7.3110835100000005</v>
      </c>
      <c r="I14" s="328">
        <v>87.005578790000001</v>
      </c>
      <c r="J14" s="329">
        <v>1.1013968799681848</v>
      </c>
      <c r="K14" s="330">
        <v>8.5376267254750435E-2</v>
      </c>
      <c r="L14" s="330">
        <v>1.0160206127134344</v>
      </c>
      <c r="M14" s="331" t="s">
        <v>288</v>
      </c>
      <c r="N14" s="333" t="s">
        <v>288</v>
      </c>
    </row>
    <row r="15" spans="2:15" s="153" customFormat="1" ht="13.5" customHeight="1">
      <c r="B15" s="259"/>
      <c r="C15" s="260"/>
      <c r="D15" s="261"/>
      <c r="E15" s="262"/>
      <c r="F15" s="150"/>
      <c r="G15" s="150"/>
      <c r="H15" s="262"/>
      <c r="I15" s="150"/>
      <c r="J15" s="150"/>
      <c r="K15" s="150"/>
      <c r="L15" s="262"/>
      <c r="M15" s="262"/>
      <c r="N15" s="263"/>
    </row>
    <row r="16" spans="2:15" ht="13.5" customHeight="1">
      <c r="B16" s="247" t="s">
        <v>261</v>
      </c>
      <c r="C16" s="173"/>
      <c r="D16" s="279"/>
      <c r="E16" s="280"/>
      <c r="F16" s="280"/>
      <c r="G16" s="279"/>
      <c r="H16" s="280"/>
      <c r="I16" s="280"/>
      <c r="J16" s="281"/>
      <c r="K16" s="282"/>
      <c r="L16" s="282"/>
      <c r="M16" s="283"/>
      <c r="N16" s="284"/>
    </row>
    <row r="17" spans="2:15" ht="13.5" customHeight="1">
      <c r="B17" s="321" t="s">
        <v>35</v>
      </c>
      <c r="C17" s="173" t="s">
        <v>19</v>
      </c>
      <c r="D17" s="327">
        <v>872</v>
      </c>
      <c r="E17" s="328">
        <v>772</v>
      </c>
      <c r="F17" s="328">
        <v>100</v>
      </c>
      <c r="G17" s="327">
        <v>1272.2852481232846</v>
      </c>
      <c r="H17" s="328">
        <v>1176.5391509229848</v>
      </c>
      <c r="I17" s="328">
        <v>95.746097200299829</v>
      </c>
      <c r="J17" s="329">
        <v>1.46</v>
      </c>
      <c r="K17" s="330">
        <v>1.3492421455538817</v>
      </c>
      <c r="L17" s="330">
        <v>0.10980057018383008</v>
      </c>
      <c r="M17" s="331">
        <v>0.16</v>
      </c>
      <c r="N17" s="333">
        <v>1.28</v>
      </c>
      <c r="O17" s="278"/>
    </row>
    <row r="18" spans="2:15" ht="13.5" customHeight="1">
      <c r="B18" s="137" t="s">
        <v>28</v>
      </c>
      <c r="C18" s="173" t="s">
        <v>19</v>
      </c>
      <c r="D18" s="327">
        <v>1248.4560237799999</v>
      </c>
      <c r="E18" s="328">
        <v>241.89</v>
      </c>
      <c r="F18" s="328">
        <v>1006.5660237799999</v>
      </c>
      <c r="G18" s="327">
        <v>1605.9368297286555</v>
      </c>
      <c r="H18" s="328">
        <v>554.78935354865587</v>
      </c>
      <c r="I18" s="328">
        <v>1051.1474761799998</v>
      </c>
      <c r="J18" s="329">
        <v>1.29</v>
      </c>
      <c r="K18" s="330">
        <v>0.44438037302178901</v>
      </c>
      <c r="L18" s="330">
        <v>0.84195795138814644</v>
      </c>
      <c r="M18" s="331">
        <v>0.14000000000000001</v>
      </c>
      <c r="N18" s="333">
        <v>0.24</v>
      </c>
      <c r="O18" s="278"/>
    </row>
    <row r="19" spans="2:15" ht="13.5" customHeight="1">
      <c r="B19" s="137" t="s">
        <v>20</v>
      </c>
      <c r="C19" s="173" t="s">
        <v>19</v>
      </c>
      <c r="D19" s="327">
        <v>65.5</v>
      </c>
      <c r="E19" s="328">
        <v>0</v>
      </c>
      <c r="F19" s="328">
        <v>65.5</v>
      </c>
      <c r="G19" s="327">
        <v>70</v>
      </c>
      <c r="H19" s="328">
        <v>4</v>
      </c>
      <c r="I19" s="328">
        <v>66</v>
      </c>
      <c r="J19" s="329">
        <v>1.07</v>
      </c>
      <c r="K19" s="330">
        <v>6.1068702290076299E-2</v>
      </c>
      <c r="L19" s="330">
        <v>1.0076335877862594</v>
      </c>
      <c r="M19" s="331" t="s">
        <v>288</v>
      </c>
      <c r="N19" s="333" t="s">
        <v>288</v>
      </c>
      <c r="O19" s="278"/>
    </row>
    <row r="20" spans="2:15" s="153" customFormat="1" ht="13.5" customHeight="1">
      <c r="B20" s="285"/>
      <c r="C20" s="286"/>
      <c r="D20" s="287"/>
      <c r="E20" s="288"/>
      <c r="F20" s="289"/>
      <c r="G20" s="289"/>
      <c r="H20" s="288"/>
      <c r="I20" s="289"/>
      <c r="J20" s="289"/>
      <c r="K20" s="289"/>
      <c r="L20" s="288"/>
      <c r="M20" s="288"/>
      <c r="N20" s="290"/>
    </row>
    <row r="22" spans="2:15">
      <c r="B22" s="274" t="s">
        <v>264</v>
      </c>
    </row>
    <row r="23" spans="2:15">
      <c r="B23" s="274"/>
    </row>
  </sheetData>
  <mergeCells count="3">
    <mergeCell ref="D2:F2"/>
    <mergeCell ref="G2:I2"/>
    <mergeCell ref="J2:M2"/>
  </mergeCells>
  <printOptions horizontalCentered="1" verticalCentered="1"/>
  <pageMargins left="0.23622047244094491" right="0.23622047244094491"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A0BA9-DACF-4B50-A169-774F2976329A}">
  <sheetPr>
    <pageSetUpPr fitToPage="1"/>
  </sheetPr>
  <dimension ref="B1:N50"/>
  <sheetViews>
    <sheetView showGridLines="0" topLeftCell="A25" zoomScale="85" zoomScaleNormal="85" zoomScaleSheetLayoutView="100" workbookViewId="0">
      <selection activeCell="B44" sqref="B44"/>
    </sheetView>
  </sheetViews>
  <sheetFormatPr defaultColWidth="8.73046875" defaultRowHeight="13.15"/>
  <cols>
    <col min="1" max="1" width="2" style="38" customWidth="1"/>
    <col min="2" max="2" width="23.3984375" style="38" customWidth="1"/>
    <col min="3" max="11" width="11.59765625" style="38" customWidth="1"/>
    <col min="12" max="12" width="19" style="38" customWidth="1"/>
    <col min="13" max="14" width="11.59765625" style="38" customWidth="1"/>
    <col min="15" max="16384" width="8.73046875" style="38"/>
  </cols>
  <sheetData>
    <row r="1" spans="2:14" ht="2.65" customHeight="1"/>
    <row r="2" spans="2:14" s="24" customFormat="1" ht="20.25" customHeight="1">
      <c r="B2" s="26" t="s">
        <v>99</v>
      </c>
      <c r="C2" s="25"/>
      <c r="K2" s="25"/>
    </row>
    <row r="3" spans="2:14" ht="7.15" customHeight="1"/>
    <row r="4" spans="2:14" s="1" customFormat="1" ht="23.25" customHeight="1">
      <c r="B4" s="430" t="s">
        <v>27</v>
      </c>
      <c r="C4" s="428" t="s">
        <v>0</v>
      </c>
      <c r="D4" s="428" t="s">
        <v>94</v>
      </c>
      <c r="E4" s="428" t="s">
        <v>95</v>
      </c>
      <c r="F4" s="428" t="s">
        <v>3</v>
      </c>
      <c r="G4" s="428" t="s">
        <v>4</v>
      </c>
      <c r="H4" s="428" t="s">
        <v>5</v>
      </c>
      <c r="I4" s="428" t="s">
        <v>96</v>
      </c>
      <c r="J4" s="428" t="s">
        <v>97</v>
      </c>
      <c r="K4" s="428" t="s">
        <v>1</v>
      </c>
      <c r="L4" s="428" t="s">
        <v>2</v>
      </c>
      <c r="M4" s="428" t="s">
        <v>6</v>
      </c>
      <c r="N4" s="426" t="s">
        <v>7</v>
      </c>
    </row>
    <row r="5" spans="2:14" s="1" customFormat="1" ht="22.5" customHeight="1">
      <c r="B5" s="431"/>
      <c r="C5" s="429"/>
      <c r="D5" s="429"/>
      <c r="E5" s="429"/>
      <c r="F5" s="429"/>
      <c r="G5" s="429"/>
      <c r="H5" s="429"/>
      <c r="I5" s="429"/>
      <c r="J5" s="429"/>
      <c r="K5" s="429"/>
      <c r="L5" s="429"/>
      <c r="M5" s="429"/>
      <c r="N5" s="427"/>
    </row>
    <row r="6" spans="2:14" ht="23.25">
      <c r="B6" s="39" t="s">
        <v>42</v>
      </c>
      <c r="C6" s="40"/>
      <c r="D6" s="40"/>
      <c r="E6" s="2"/>
      <c r="F6" s="3"/>
      <c r="G6" s="3"/>
      <c r="H6" s="3"/>
      <c r="I6" s="3"/>
      <c r="J6" s="3"/>
      <c r="K6" s="3"/>
      <c r="L6" s="3"/>
      <c r="M6" s="3"/>
      <c r="N6" s="4"/>
    </row>
    <row r="7" spans="2:14">
      <c r="B7" s="44" t="s">
        <v>43</v>
      </c>
      <c r="C7" s="5" t="s">
        <v>29</v>
      </c>
      <c r="D7" s="5">
        <v>111</v>
      </c>
      <c r="E7" s="5">
        <v>10</v>
      </c>
      <c r="F7" s="5" t="s">
        <v>11</v>
      </c>
      <c r="G7" s="10">
        <v>41306</v>
      </c>
      <c r="H7" s="5" t="s">
        <v>12</v>
      </c>
      <c r="I7" s="5">
        <v>9</v>
      </c>
      <c r="J7" s="7">
        <v>0.01</v>
      </c>
      <c r="K7" s="5" t="s">
        <v>31</v>
      </c>
      <c r="L7" s="5" t="s">
        <v>12</v>
      </c>
      <c r="M7" s="8">
        <v>163</v>
      </c>
      <c r="N7" s="9">
        <v>147</v>
      </c>
    </row>
    <row r="8" spans="2:14">
      <c r="B8" s="44" t="s">
        <v>35</v>
      </c>
      <c r="C8" s="5" t="s">
        <v>29</v>
      </c>
      <c r="D8" s="5">
        <v>400</v>
      </c>
      <c r="E8" s="5" t="s">
        <v>10</v>
      </c>
      <c r="F8" s="5" t="s">
        <v>11</v>
      </c>
      <c r="G8" s="10">
        <v>41671</v>
      </c>
      <c r="H8" s="10">
        <v>42095</v>
      </c>
      <c r="I8" s="5" t="s">
        <v>10</v>
      </c>
      <c r="J8" s="7">
        <v>4.3E-3</v>
      </c>
      <c r="K8" s="5" t="s">
        <v>25</v>
      </c>
      <c r="L8" s="5" t="s">
        <v>12</v>
      </c>
      <c r="M8" s="8">
        <v>102</v>
      </c>
      <c r="N8" s="9">
        <v>96</v>
      </c>
    </row>
    <row r="9" spans="2:14">
      <c r="B9" s="44" t="s">
        <v>28</v>
      </c>
      <c r="C9" s="5" t="s">
        <v>29</v>
      </c>
      <c r="D9" s="5">
        <v>360</v>
      </c>
      <c r="E9" s="5" t="s">
        <v>10</v>
      </c>
      <c r="F9" s="5" t="s">
        <v>11</v>
      </c>
      <c r="G9" s="10">
        <v>42036</v>
      </c>
      <c r="H9" s="10">
        <v>42401</v>
      </c>
      <c r="I9" s="5" t="s">
        <v>10</v>
      </c>
      <c r="J9" s="7">
        <v>4.0000000000000001E-3</v>
      </c>
      <c r="K9" s="5" t="s">
        <v>25</v>
      </c>
      <c r="L9" s="5" t="s">
        <v>12</v>
      </c>
      <c r="M9" s="8">
        <v>193</v>
      </c>
      <c r="N9" s="9">
        <v>193</v>
      </c>
    </row>
    <row r="10" spans="2:14">
      <c r="B10" s="44" t="s">
        <v>20</v>
      </c>
      <c r="C10" s="5" t="s">
        <v>29</v>
      </c>
      <c r="D10" s="5">
        <v>433</v>
      </c>
      <c r="E10" s="5" t="s">
        <v>10</v>
      </c>
      <c r="F10" s="5" t="s">
        <v>11</v>
      </c>
      <c r="G10" s="10">
        <v>42948</v>
      </c>
      <c r="H10" s="10">
        <v>43678</v>
      </c>
      <c r="I10" s="5" t="s">
        <v>10</v>
      </c>
      <c r="J10" s="7">
        <v>3.8E-3</v>
      </c>
      <c r="K10" s="5" t="s">
        <v>25</v>
      </c>
      <c r="L10" s="5" t="s">
        <v>12</v>
      </c>
      <c r="M10" s="8">
        <v>274</v>
      </c>
      <c r="N10" s="9">
        <v>274</v>
      </c>
    </row>
    <row r="11" spans="2:14" ht="21">
      <c r="B11" s="44" t="s">
        <v>21</v>
      </c>
      <c r="C11" s="5" t="s">
        <v>29</v>
      </c>
      <c r="D11" s="5">
        <v>656</v>
      </c>
      <c r="E11" s="5" t="s">
        <v>10</v>
      </c>
      <c r="F11" s="5" t="s">
        <v>17</v>
      </c>
      <c r="G11" s="10">
        <v>43586</v>
      </c>
      <c r="H11" s="10">
        <v>44958</v>
      </c>
      <c r="I11" s="5" t="s">
        <v>10</v>
      </c>
      <c r="J11" s="7">
        <v>4.0000000000000001E-3</v>
      </c>
      <c r="K11" s="5" t="s">
        <v>25</v>
      </c>
      <c r="L11" s="5" t="s">
        <v>12</v>
      </c>
      <c r="M11" s="8">
        <v>931</v>
      </c>
      <c r="N11" s="9">
        <v>931</v>
      </c>
    </row>
    <row r="12" spans="2:14">
      <c r="B12" s="44" t="s">
        <v>32</v>
      </c>
      <c r="C12" s="5"/>
      <c r="D12" s="5"/>
      <c r="E12" s="5"/>
      <c r="F12" s="5"/>
      <c r="G12" s="10"/>
      <c r="H12" s="10"/>
      <c r="I12" s="5"/>
      <c r="J12" s="7"/>
      <c r="K12" s="5"/>
      <c r="L12" s="5"/>
      <c r="M12" s="8">
        <v>168</v>
      </c>
      <c r="N12" s="9">
        <v>168</v>
      </c>
    </row>
    <row r="13" spans="2:14" ht="23.25">
      <c r="B13" s="53" t="s">
        <v>44</v>
      </c>
      <c r="C13" s="50"/>
      <c r="D13" s="50"/>
      <c r="E13" s="50"/>
      <c r="F13" s="27"/>
      <c r="G13" s="27"/>
      <c r="H13" s="27"/>
      <c r="I13" s="17">
        <v>9</v>
      </c>
      <c r="J13" s="27"/>
      <c r="K13" s="27"/>
      <c r="L13" s="27"/>
      <c r="M13" s="18">
        <v>1831</v>
      </c>
      <c r="N13" s="19">
        <v>1809</v>
      </c>
    </row>
    <row r="14" spans="2:14" ht="23.25">
      <c r="B14" s="39" t="s">
        <v>45</v>
      </c>
      <c r="C14" s="40"/>
      <c r="D14" s="40"/>
      <c r="E14" s="2"/>
      <c r="F14" s="3"/>
      <c r="G14" s="3"/>
      <c r="H14" s="3"/>
      <c r="I14" s="3"/>
      <c r="J14" s="3"/>
      <c r="K14" s="3"/>
      <c r="L14" s="3"/>
      <c r="M14" s="59"/>
      <c r="N14" s="60"/>
    </row>
    <row r="15" spans="2:14" ht="21">
      <c r="B15" s="44" t="s">
        <v>20</v>
      </c>
      <c r="C15" s="5" t="s">
        <v>29</v>
      </c>
      <c r="D15" s="5">
        <v>650</v>
      </c>
      <c r="E15" s="5">
        <v>50</v>
      </c>
      <c r="F15" s="5" t="s">
        <v>11</v>
      </c>
      <c r="G15" s="10">
        <v>41244</v>
      </c>
      <c r="H15" s="10">
        <v>41974</v>
      </c>
      <c r="I15" s="5">
        <v>11</v>
      </c>
      <c r="J15" s="7">
        <v>1.4999999999999999E-2</v>
      </c>
      <c r="K15" s="5" t="s">
        <v>25</v>
      </c>
      <c r="L15" s="5" t="s">
        <v>110</v>
      </c>
      <c r="M15" s="8">
        <v>182</v>
      </c>
      <c r="N15" s="9">
        <v>182</v>
      </c>
    </row>
    <row r="16" spans="2:14" ht="21">
      <c r="B16" s="44" t="s">
        <v>21</v>
      </c>
      <c r="C16" s="5" t="s">
        <v>29</v>
      </c>
      <c r="D16" s="5">
        <v>945</v>
      </c>
      <c r="E16" s="5">
        <v>50</v>
      </c>
      <c r="F16" s="5" t="s">
        <v>11</v>
      </c>
      <c r="G16" s="10">
        <v>42036</v>
      </c>
      <c r="H16" s="10">
        <v>43132</v>
      </c>
      <c r="I16" s="5">
        <v>21</v>
      </c>
      <c r="J16" s="7">
        <v>1.35E-2</v>
      </c>
      <c r="K16" s="5" t="s">
        <v>25</v>
      </c>
      <c r="L16" s="5" t="s">
        <v>111</v>
      </c>
      <c r="M16" s="8">
        <v>550</v>
      </c>
      <c r="N16" s="9">
        <v>550</v>
      </c>
    </row>
    <row r="17" spans="2:14" ht="21">
      <c r="B17" s="44" t="s">
        <v>46</v>
      </c>
      <c r="C17" s="5" t="s">
        <v>29</v>
      </c>
      <c r="D17" s="5">
        <v>903</v>
      </c>
      <c r="E17" s="5">
        <v>25</v>
      </c>
      <c r="F17" s="5" t="s">
        <v>22</v>
      </c>
      <c r="G17" s="10">
        <v>43191</v>
      </c>
      <c r="H17" s="10">
        <v>44805</v>
      </c>
      <c r="I17" s="5">
        <v>16</v>
      </c>
      <c r="J17" s="7">
        <v>1.0999999999999999E-2</v>
      </c>
      <c r="K17" s="5" t="s">
        <v>25</v>
      </c>
      <c r="L17" s="5" t="s">
        <v>112</v>
      </c>
      <c r="M17" s="8">
        <v>1250</v>
      </c>
      <c r="N17" s="9">
        <v>878</v>
      </c>
    </row>
    <row r="18" spans="2:14" ht="21">
      <c r="B18" s="44" t="s">
        <v>107</v>
      </c>
      <c r="C18" s="5" t="s">
        <v>29</v>
      </c>
      <c r="D18" s="5">
        <v>238</v>
      </c>
      <c r="E18" s="5">
        <v>25</v>
      </c>
      <c r="F18" s="5" t="s">
        <v>17</v>
      </c>
      <c r="G18" s="10">
        <v>44256</v>
      </c>
      <c r="H18" s="10" t="s">
        <v>47</v>
      </c>
      <c r="I18" s="5">
        <v>7</v>
      </c>
      <c r="J18" s="7">
        <v>1.0999999999999999E-2</v>
      </c>
      <c r="K18" s="5" t="s">
        <v>25</v>
      </c>
      <c r="L18" s="5" t="s">
        <v>112</v>
      </c>
      <c r="M18" s="8">
        <v>354</v>
      </c>
      <c r="N18" s="9">
        <v>77</v>
      </c>
    </row>
    <row r="19" spans="2:14" ht="23.25">
      <c r="B19" s="53" t="s">
        <v>48</v>
      </c>
      <c r="C19" s="50"/>
      <c r="D19" s="50"/>
      <c r="E19" s="50"/>
      <c r="F19" s="27"/>
      <c r="G19" s="27"/>
      <c r="H19" s="27"/>
      <c r="I19" s="17">
        <v>55</v>
      </c>
      <c r="J19" s="27"/>
      <c r="K19" s="27"/>
      <c r="L19" s="27"/>
      <c r="M19" s="18">
        <v>2336</v>
      </c>
      <c r="N19" s="19">
        <v>1687</v>
      </c>
    </row>
    <row r="20" spans="2:14" ht="2.65" customHeight="1">
      <c r="M20" s="62"/>
      <c r="N20" s="62"/>
    </row>
    <row r="21" spans="2:14">
      <c r="M21" s="62"/>
      <c r="N21" s="62"/>
    </row>
    <row r="24" spans="2:14" ht="74.25" customHeight="1"/>
    <row r="25" spans="2:14" ht="74.25" customHeight="1"/>
    <row r="26" spans="2:14" ht="74.25" customHeight="1"/>
    <row r="27" spans="2:14" s="24" customFormat="1" ht="20.25" customHeight="1">
      <c r="B27" s="26" t="s">
        <v>99</v>
      </c>
      <c r="C27" s="25"/>
      <c r="K27" s="25"/>
    </row>
    <row r="28" spans="2:14" ht="7.15" customHeight="1"/>
    <row r="29" spans="2:14" s="1" customFormat="1" ht="23.25" customHeight="1">
      <c r="B29" s="430" t="s">
        <v>27</v>
      </c>
      <c r="C29" s="428" t="s">
        <v>0</v>
      </c>
      <c r="D29" s="428" t="s">
        <v>94</v>
      </c>
      <c r="E29" s="428" t="s">
        <v>95</v>
      </c>
      <c r="F29" s="428" t="s">
        <v>3</v>
      </c>
      <c r="G29" s="428" t="s">
        <v>4</v>
      </c>
      <c r="H29" s="428" t="s">
        <v>5</v>
      </c>
      <c r="I29" s="428" t="s">
        <v>96</v>
      </c>
      <c r="J29" s="428" t="s">
        <v>97</v>
      </c>
      <c r="K29" s="428" t="s">
        <v>1</v>
      </c>
      <c r="L29" s="428" t="s">
        <v>2</v>
      </c>
      <c r="M29" s="428" t="s">
        <v>6</v>
      </c>
      <c r="N29" s="426" t="s">
        <v>7</v>
      </c>
    </row>
    <row r="30" spans="2:14" s="1" customFormat="1" ht="22.5" customHeight="1">
      <c r="B30" s="431"/>
      <c r="C30" s="429"/>
      <c r="D30" s="429"/>
      <c r="E30" s="429"/>
      <c r="F30" s="429"/>
      <c r="G30" s="429"/>
      <c r="H30" s="429"/>
      <c r="I30" s="429"/>
      <c r="J30" s="429"/>
      <c r="K30" s="429"/>
      <c r="L30" s="429"/>
      <c r="M30" s="429"/>
      <c r="N30" s="427"/>
    </row>
    <row r="31" spans="2:14" ht="23.25">
      <c r="B31" s="39" t="s">
        <v>49</v>
      </c>
      <c r="C31" s="40"/>
      <c r="D31" s="40"/>
      <c r="E31" s="3"/>
      <c r="F31" s="3"/>
      <c r="G31" s="3"/>
      <c r="H31" s="3"/>
      <c r="I31" s="3"/>
      <c r="J31" s="3"/>
      <c r="K31" s="3"/>
      <c r="L31" s="3"/>
      <c r="M31" s="3"/>
      <c r="N31" s="4"/>
    </row>
    <row r="32" spans="2:14" ht="21">
      <c r="B32" s="44" t="s">
        <v>50</v>
      </c>
      <c r="C32" s="5" t="s">
        <v>29</v>
      </c>
      <c r="D32" s="5">
        <v>616</v>
      </c>
      <c r="E32" s="5">
        <v>19</v>
      </c>
      <c r="F32" s="5" t="s">
        <v>22</v>
      </c>
      <c r="G32" s="10">
        <v>42064</v>
      </c>
      <c r="H32" s="10">
        <v>44531</v>
      </c>
      <c r="I32" s="5">
        <v>18</v>
      </c>
      <c r="J32" s="7">
        <v>0.01</v>
      </c>
      <c r="K32" s="5" t="s">
        <v>25</v>
      </c>
      <c r="L32" s="5" t="s">
        <v>110</v>
      </c>
      <c r="M32" s="30">
        <v>855</v>
      </c>
      <c r="N32" s="31">
        <v>784</v>
      </c>
    </row>
    <row r="33" spans="2:14" ht="23.25">
      <c r="B33" s="53" t="s">
        <v>51</v>
      </c>
      <c r="C33" s="50"/>
      <c r="D33" s="50"/>
      <c r="E33" s="50"/>
      <c r="F33" s="27"/>
      <c r="G33" s="27"/>
      <c r="H33" s="27"/>
      <c r="I33" s="17">
        <v>18</v>
      </c>
      <c r="J33" s="27"/>
      <c r="K33" s="27"/>
      <c r="L33" s="27"/>
      <c r="M33" s="33">
        <v>855</v>
      </c>
      <c r="N33" s="32">
        <v>784</v>
      </c>
    </row>
    <row r="34" spans="2:14" ht="23.25">
      <c r="B34" s="39" t="s">
        <v>52</v>
      </c>
      <c r="C34" s="40"/>
      <c r="D34" s="40"/>
      <c r="E34" s="3"/>
      <c r="F34" s="3"/>
      <c r="G34" s="3"/>
      <c r="H34" s="3"/>
      <c r="I34" s="3"/>
      <c r="J34" s="3"/>
      <c r="K34" s="3"/>
      <c r="L34" s="3"/>
      <c r="M34" s="3"/>
      <c r="N34" s="4"/>
    </row>
    <row r="35" spans="2:14" ht="21">
      <c r="B35" s="44" t="s">
        <v>35</v>
      </c>
      <c r="C35" s="5" t="s">
        <v>9</v>
      </c>
      <c r="D35" s="5" t="s">
        <v>53</v>
      </c>
      <c r="E35" s="5">
        <v>100</v>
      </c>
      <c r="F35" s="5" t="s">
        <v>22</v>
      </c>
      <c r="G35" s="10">
        <v>43709</v>
      </c>
      <c r="H35" s="10">
        <v>45901</v>
      </c>
      <c r="I35" s="5">
        <v>56</v>
      </c>
      <c r="J35" s="7">
        <v>1.2500000000000001E-2</v>
      </c>
      <c r="K35" s="5" t="s">
        <v>18</v>
      </c>
      <c r="L35" s="5" t="s">
        <v>92</v>
      </c>
      <c r="M35" s="8">
        <v>1166</v>
      </c>
      <c r="N35" s="9">
        <v>1166</v>
      </c>
    </row>
    <row r="36" spans="2:14">
      <c r="B36" s="44" t="s">
        <v>32</v>
      </c>
      <c r="C36" s="5"/>
      <c r="D36" s="5"/>
      <c r="E36" s="5"/>
      <c r="F36" s="5"/>
      <c r="G36" s="10"/>
      <c r="H36" s="10"/>
      <c r="I36" s="5"/>
      <c r="J36" s="7"/>
      <c r="K36" s="5"/>
      <c r="L36" s="5"/>
      <c r="M36" s="30">
        <v>100</v>
      </c>
      <c r="N36" s="31">
        <v>100</v>
      </c>
    </row>
    <row r="37" spans="2:14" ht="23.25">
      <c r="B37" s="49" t="s">
        <v>54</v>
      </c>
      <c r="C37" s="50"/>
      <c r="D37" s="50"/>
      <c r="E37" s="27"/>
      <c r="F37" s="27"/>
      <c r="G37" s="27"/>
      <c r="H37" s="27"/>
      <c r="I37" s="17">
        <v>56</v>
      </c>
      <c r="J37" s="27"/>
      <c r="K37" s="27"/>
      <c r="L37" s="27"/>
      <c r="M37" s="28">
        <v>1266</v>
      </c>
      <c r="N37" s="29">
        <v>1266</v>
      </c>
    </row>
    <row r="38" spans="2:14" ht="23.25">
      <c r="B38" s="42" t="s">
        <v>55</v>
      </c>
      <c r="C38" s="54"/>
      <c r="D38" s="54"/>
      <c r="E38" s="27"/>
      <c r="F38" s="27"/>
      <c r="G38" s="27"/>
      <c r="H38" s="27"/>
      <c r="I38" s="17">
        <v>138</v>
      </c>
      <c r="J38" s="27"/>
      <c r="K38" s="27"/>
      <c r="L38" s="27"/>
      <c r="M38" s="28">
        <v>6288</v>
      </c>
      <c r="N38" s="29">
        <v>5545</v>
      </c>
    </row>
    <row r="39" spans="2:14" ht="23.25">
      <c r="B39" s="41" t="s">
        <v>56</v>
      </c>
      <c r="C39" s="40"/>
      <c r="D39" s="40"/>
      <c r="E39" s="3"/>
      <c r="F39" s="3"/>
      <c r="G39" s="3"/>
      <c r="H39" s="3"/>
      <c r="I39" s="3"/>
      <c r="J39" s="3"/>
      <c r="K39" s="3"/>
      <c r="L39" s="3"/>
      <c r="M39" s="3"/>
      <c r="N39" s="4"/>
    </row>
    <row r="40" spans="2:14" ht="21">
      <c r="B40" s="44" t="s">
        <v>35</v>
      </c>
      <c r="C40" s="5" t="s">
        <v>9</v>
      </c>
      <c r="D40" s="5">
        <v>624</v>
      </c>
      <c r="E40" s="5">
        <v>200</v>
      </c>
      <c r="F40" s="5" t="s">
        <v>17</v>
      </c>
      <c r="G40" s="10">
        <v>43891</v>
      </c>
      <c r="H40" s="10">
        <v>46419</v>
      </c>
      <c r="I40" s="5">
        <v>73</v>
      </c>
      <c r="J40" s="7">
        <v>1.2500000000000001E-2</v>
      </c>
      <c r="K40" s="5" t="s">
        <v>18</v>
      </c>
      <c r="L40" s="5" t="s">
        <v>108</v>
      </c>
      <c r="M40" s="30">
        <v>723</v>
      </c>
      <c r="N40" s="31">
        <v>723</v>
      </c>
    </row>
    <row r="41" spans="2:14" ht="23.25">
      <c r="B41" s="49" t="s">
        <v>57</v>
      </c>
      <c r="C41" s="50"/>
      <c r="D41" s="50"/>
      <c r="E41" s="27"/>
      <c r="F41" s="27"/>
      <c r="G41" s="27"/>
      <c r="H41" s="27"/>
      <c r="I41" s="17">
        <v>73</v>
      </c>
      <c r="J41" s="27"/>
      <c r="K41" s="27"/>
      <c r="L41" s="27"/>
      <c r="M41" s="33">
        <v>723</v>
      </c>
      <c r="N41" s="32">
        <v>723</v>
      </c>
    </row>
    <row r="42" spans="2:14" ht="23.25">
      <c r="B42" s="42" t="s">
        <v>58</v>
      </c>
      <c r="C42" s="54"/>
      <c r="D42" s="54"/>
      <c r="E42" s="27"/>
      <c r="F42" s="27"/>
      <c r="G42" s="27"/>
      <c r="H42" s="27"/>
      <c r="I42" s="17">
        <v>73</v>
      </c>
      <c r="J42" s="27"/>
      <c r="K42" s="27"/>
      <c r="L42" s="27"/>
      <c r="M42" s="33">
        <v>723</v>
      </c>
      <c r="N42" s="32">
        <v>723</v>
      </c>
    </row>
    <row r="43" spans="2:14" ht="23.25">
      <c r="B43" s="52" t="s">
        <v>91</v>
      </c>
      <c r="C43" s="51"/>
      <c r="D43" s="51"/>
      <c r="E43" s="51"/>
      <c r="F43" s="51"/>
      <c r="G43" s="20"/>
      <c r="H43" s="20"/>
      <c r="I43" s="11">
        <v>102</v>
      </c>
      <c r="J43" s="20"/>
      <c r="K43" s="20"/>
      <c r="L43" s="20"/>
      <c r="M43" s="11" t="s">
        <v>10</v>
      </c>
      <c r="N43" s="34" t="s">
        <v>10</v>
      </c>
    </row>
    <row r="44" spans="2:14" ht="23.25">
      <c r="B44" s="47" t="s">
        <v>59</v>
      </c>
      <c r="C44" s="48"/>
      <c r="D44" s="48"/>
      <c r="E44" s="21"/>
      <c r="F44" s="21"/>
      <c r="G44" s="21"/>
      <c r="H44" s="21"/>
      <c r="I44" s="35">
        <v>313</v>
      </c>
      <c r="J44" s="21"/>
      <c r="K44" s="21"/>
      <c r="L44" s="21"/>
      <c r="M44" s="36">
        <v>7012</v>
      </c>
      <c r="N44" s="37">
        <v>6269</v>
      </c>
    </row>
    <row r="47" spans="2:14">
      <c r="B47" s="421" t="s">
        <v>102</v>
      </c>
      <c r="C47" s="421"/>
      <c r="D47" s="421"/>
      <c r="E47" s="421"/>
      <c r="F47" s="421"/>
      <c r="G47" s="421"/>
      <c r="H47" s="421"/>
      <c r="I47" s="421"/>
      <c r="J47" s="421"/>
      <c r="K47" s="421"/>
      <c r="L47" s="421"/>
      <c r="M47" s="421"/>
      <c r="N47" s="421"/>
    </row>
    <row r="48" spans="2:14">
      <c r="B48" s="421"/>
      <c r="C48" s="421"/>
      <c r="D48" s="421"/>
      <c r="E48" s="421"/>
      <c r="F48" s="421"/>
      <c r="G48" s="421"/>
      <c r="H48" s="421"/>
      <c r="I48" s="421"/>
      <c r="J48" s="421"/>
      <c r="K48" s="421"/>
      <c r="L48" s="421"/>
      <c r="M48" s="421"/>
      <c r="N48" s="421"/>
    </row>
    <row r="49" spans="2:14">
      <c r="B49" s="421"/>
      <c r="C49" s="421"/>
      <c r="D49" s="421"/>
      <c r="E49" s="421"/>
      <c r="F49" s="421"/>
      <c r="G49" s="421"/>
      <c r="H49" s="421"/>
      <c r="I49" s="421"/>
      <c r="J49" s="421"/>
      <c r="K49" s="421"/>
      <c r="L49" s="421"/>
      <c r="M49" s="421"/>
      <c r="N49" s="421"/>
    </row>
    <row r="50" spans="2:14">
      <c r="B50" s="421"/>
      <c r="C50" s="421"/>
      <c r="D50" s="421"/>
      <c r="E50" s="421"/>
      <c r="F50" s="421"/>
      <c r="G50" s="421"/>
      <c r="H50" s="421"/>
      <c r="I50" s="421"/>
      <c r="J50" s="421"/>
      <c r="K50" s="421"/>
      <c r="L50" s="421"/>
      <c r="M50" s="421"/>
      <c r="N50" s="421"/>
    </row>
  </sheetData>
  <mergeCells count="27">
    <mergeCell ref="B47:N50"/>
    <mergeCell ref="N4:N5"/>
    <mergeCell ref="H4:H5"/>
    <mergeCell ref="I4:I5"/>
    <mergeCell ref="J4:J5"/>
    <mergeCell ref="K4:K5"/>
    <mergeCell ref="L4:L5"/>
    <mergeCell ref="M4:M5"/>
    <mergeCell ref="B4:B5"/>
    <mergeCell ref="C4:C5"/>
    <mergeCell ref="D4:D5"/>
    <mergeCell ref="E4:E5"/>
    <mergeCell ref="F4:F5"/>
    <mergeCell ref="G4:G5"/>
    <mergeCell ref="B29:B30"/>
    <mergeCell ref="C29:C30"/>
    <mergeCell ref="D29:D30"/>
    <mergeCell ref="E29:E30"/>
    <mergeCell ref="F29:F30"/>
    <mergeCell ref="G29:G30"/>
    <mergeCell ref="H29:H30"/>
    <mergeCell ref="N29:N30"/>
    <mergeCell ref="I29:I30"/>
    <mergeCell ref="J29:J30"/>
    <mergeCell ref="K29:K30"/>
    <mergeCell ref="L29:L30"/>
    <mergeCell ref="M29:M30"/>
  </mergeCells>
  <printOptions horizontalCentered="1" verticalCentered="1"/>
  <pageMargins left="0.23622047244094491" right="0.23622047244094491" top="0.74803149606299213" bottom="0.74803149606299213" header="0.31496062992125984" footer="0.31496062992125984"/>
  <pageSetup paperSize="9" scale="83"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2E696-6DE1-47C3-980F-31C9353BBC1C}">
  <sheetPr>
    <pageSetUpPr fitToPage="1"/>
  </sheetPr>
  <dimension ref="B1:N37"/>
  <sheetViews>
    <sheetView showGridLines="0" zoomScaleNormal="100" zoomScaleSheetLayoutView="100" workbookViewId="0"/>
  </sheetViews>
  <sheetFormatPr defaultColWidth="8.73046875" defaultRowHeight="10.5"/>
  <cols>
    <col min="1" max="1" width="2.86328125" style="194" customWidth="1"/>
    <col min="2" max="2" width="35.59765625" style="194" customWidth="1"/>
    <col min="3" max="3" width="10.1328125" style="275" customWidth="1"/>
    <col min="4" max="7" width="10.1328125" style="194" customWidth="1"/>
    <col min="8" max="8" width="10.1328125" style="275" customWidth="1"/>
    <col min="9" max="14" width="10.1328125" style="194" customWidth="1"/>
    <col min="15" max="16384" width="8.73046875" style="194"/>
  </cols>
  <sheetData>
    <row r="1" spans="2:14" ht="14.25">
      <c r="B1" s="124" t="s">
        <v>99</v>
      </c>
      <c r="C1" s="127"/>
      <c r="D1" s="223"/>
      <c r="E1" s="223"/>
      <c r="F1" s="223"/>
      <c r="G1" s="223"/>
      <c r="H1" s="126"/>
      <c r="I1" s="126"/>
      <c r="J1" s="126"/>
      <c r="K1" s="126"/>
      <c r="L1" s="126"/>
      <c r="M1" s="126"/>
      <c r="N1" s="126"/>
    </row>
    <row r="2" spans="2:14" s="126" customFormat="1" ht="25.5" customHeight="1">
      <c r="B2" s="130"/>
      <c r="C2" s="167"/>
      <c r="D2" s="425" t="s">
        <v>248</v>
      </c>
      <c r="E2" s="425"/>
      <c r="F2" s="425"/>
      <c r="G2" s="425" t="s">
        <v>249</v>
      </c>
      <c r="H2" s="425"/>
      <c r="I2" s="425"/>
      <c r="J2" s="425" t="s">
        <v>250</v>
      </c>
      <c r="K2" s="425"/>
      <c r="L2" s="425"/>
      <c r="M2" s="425"/>
      <c r="N2" s="130"/>
    </row>
    <row r="3" spans="2:14" s="126" customFormat="1" ht="25.5" customHeight="1">
      <c r="B3" s="128" t="s">
        <v>27</v>
      </c>
      <c r="C3" s="130" t="s">
        <v>172</v>
      </c>
      <c r="D3" s="130" t="s">
        <v>118</v>
      </c>
      <c r="E3" s="130" t="s">
        <v>119</v>
      </c>
      <c r="F3" s="130" t="s">
        <v>120</v>
      </c>
      <c r="G3" s="130" t="s">
        <v>118</v>
      </c>
      <c r="H3" s="130" t="s">
        <v>119</v>
      </c>
      <c r="I3" s="130" t="s">
        <v>120</v>
      </c>
      <c r="J3" s="130" t="s">
        <v>125</v>
      </c>
      <c r="K3" s="130" t="s">
        <v>253</v>
      </c>
      <c r="L3" s="130" t="s">
        <v>124</v>
      </c>
      <c r="M3" s="130" t="s">
        <v>122</v>
      </c>
      <c r="N3" s="130" t="s">
        <v>123</v>
      </c>
    </row>
    <row r="4" spans="2:14" ht="13.5" customHeight="1">
      <c r="B4" s="247" t="s">
        <v>298</v>
      </c>
      <c r="C4" s="248"/>
      <c r="D4" s="277"/>
      <c r="E4" s="135"/>
      <c r="F4" s="135"/>
      <c r="G4" s="135"/>
      <c r="H4" s="135"/>
      <c r="I4" s="135"/>
      <c r="J4" s="135"/>
      <c r="K4" s="135"/>
      <c r="L4" s="135"/>
      <c r="M4" s="135"/>
      <c r="N4" s="136"/>
    </row>
    <row r="5" spans="2:14" ht="13.5" customHeight="1">
      <c r="B5" s="321" t="s">
        <v>352</v>
      </c>
      <c r="C5" s="173" t="s">
        <v>29</v>
      </c>
      <c r="D5" s="335">
        <v>397.24324999999999</v>
      </c>
      <c r="E5" s="336">
        <v>370.13225</v>
      </c>
      <c r="F5" s="336">
        <v>27.11099999999999</v>
      </c>
      <c r="G5" s="335">
        <v>499.7491844307346</v>
      </c>
      <c r="H5" s="336">
        <v>472.63818443073461</v>
      </c>
      <c r="I5" s="336">
        <v>27.11099999999999</v>
      </c>
      <c r="J5" s="337">
        <v>1.2580432378164628</v>
      </c>
      <c r="K5" s="338">
        <v>1.1897953821260263</v>
      </c>
      <c r="L5" s="338">
        <v>6.8247855690436454E-2</v>
      </c>
      <c r="M5" s="331">
        <v>4.7650560736656189E-2</v>
      </c>
      <c r="N5" s="333">
        <v>1.1625161974926481</v>
      </c>
    </row>
    <row r="6" spans="2:14" ht="13.5" customHeight="1">
      <c r="B6" s="321" t="s">
        <v>353</v>
      </c>
      <c r="C6" s="173" t="s">
        <v>29</v>
      </c>
      <c r="D6" s="335">
        <v>359.78688402999995</v>
      </c>
      <c r="E6" s="336">
        <v>266.34576978000001</v>
      </c>
      <c r="F6" s="336">
        <v>93.441114249999941</v>
      </c>
      <c r="G6" s="335">
        <v>449.65897465120747</v>
      </c>
      <c r="H6" s="336">
        <v>356.21786040120753</v>
      </c>
      <c r="I6" s="336">
        <v>93.441114249999941</v>
      </c>
      <c r="J6" s="337">
        <v>1.2497925705755126</v>
      </c>
      <c r="K6" s="338">
        <v>0.99008017304906859</v>
      </c>
      <c r="L6" s="338">
        <v>0.25971239752644404</v>
      </c>
      <c r="M6" s="331">
        <v>3.810208141803742E-2</v>
      </c>
      <c r="N6" s="333">
        <v>0.99</v>
      </c>
    </row>
    <row r="7" spans="2:14" ht="13.5" customHeight="1">
      <c r="B7" s="321" t="s">
        <v>354</v>
      </c>
      <c r="C7" s="173" t="s">
        <v>29</v>
      </c>
      <c r="D7" s="335">
        <v>466.33387746999995</v>
      </c>
      <c r="E7" s="336">
        <v>163.43142180999999</v>
      </c>
      <c r="F7" s="336">
        <v>302.90245565999999</v>
      </c>
      <c r="G7" s="335">
        <v>555.77338372558324</v>
      </c>
      <c r="H7" s="336">
        <v>252.87092806558331</v>
      </c>
      <c r="I7" s="336">
        <v>302.90245565999999</v>
      </c>
      <c r="J7" s="337">
        <v>1.1917928560987661</v>
      </c>
      <c r="K7" s="338">
        <v>0.54225296570234904</v>
      </c>
      <c r="L7" s="338">
        <v>0.64953989039641702</v>
      </c>
      <c r="M7" s="331">
        <v>4.6750220656394961E-2</v>
      </c>
      <c r="N7" s="333">
        <v>0.49580801821663595</v>
      </c>
    </row>
    <row r="8" spans="2:14" ht="13.5" customHeight="1">
      <c r="B8" s="321" t="s">
        <v>355</v>
      </c>
      <c r="C8" s="173" t="s">
        <v>29</v>
      </c>
      <c r="D8" s="335">
        <v>702.54308232999995</v>
      </c>
      <c r="E8" s="336">
        <v>110.64573832999301</v>
      </c>
      <c r="F8" s="336">
        <v>591.89734400000691</v>
      </c>
      <c r="G8" s="335">
        <v>768.48391782882732</v>
      </c>
      <c r="H8" s="336">
        <v>176.58657382882041</v>
      </c>
      <c r="I8" s="336">
        <v>591.89734400000691</v>
      </c>
      <c r="J8" s="337">
        <v>1.0938602018258199</v>
      </c>
      <c r="K8" s="338">
        <v>0.25135337357983378</v>
      </c>
      <c r="L8" s="338">
        <v>0.84250682824598611</v>
      </c>
      <c r="M8" s="331">
        <v>3.9E-2</v>
      </c>
      <c r="N8" s="333">
        <v>0.13949087298726462</v>
      </c>
    </row>
    <row r="9" spans="2:14" ht="13.5" customHeight="1">
      <c r="B9" s="321" t="s">
        <v>356</v>
      </c>
      <c r="C9" s="173" t="s">
        <v>29</v>
      </c>
      <c r="D9" s="335">
        <v>401.23644601999996</v>
      </c>
      <c r="E9" s="336">
        <v>0</v>
      </c>
      <c r="F9" s="336">
        <v>400.88379227000098</v>
      </c>
      <c r="G9" s="335">
        <v>420.87577722112763</v>
      </c>
      <c r="H9" s="336">
        <v>19.991984951126661</v>
      </c>
      <c r="I9" s="336">
        <v>400.88379227000098</v>
      </c>
      <c r="J9" s="337">
        <v>1.0489470271106647</v>
      </c>
      <c r="K9" s="338">
        <v>4.9825944650427251E-2</v>
      </c>
      <c r="L9" s="338">
        <v>0.99912108246023745</v>
      </c>
      <c r="M9" s="331">
        <v>6.4247319102287287E-2</v>
      </c>
      <c r="N9" s="333">
        <v>3.6871419359999998E-2</v>
      </c>
    </row>
    <row r="10" spans="2:14" ht="13.5" customHeight="1">
      <c r="B10" s="321" t="s">
        <v>357</v>
      </c>
      <c r="C10" s="173" t="s">
        <v>29</v>
      </c>
      <c r="D10" s="335">
        <v>968</v>
      </c>
      <c r="E10" s="336">
        <v>968</v>
      </c>
      <c r="F10" s="336">
        <v>0</v>
      </c>
      <c r="G10" s="335">
        <v>1234</v>
      </c>
      <c r="H10" s="336">
        <v>1200</v>
      </c>
      <c r="I10" s="336">
        <v>34</v>
      </c>
      <c r="J10" s="337">
        <v>1.274793388429752</v>
      </c>
      <c r="K10" s="338">
        <v>1.2396694214876034</v>
      </c>
      <c r="L10" s="338">
        <v>3.5123966942148588E-2</v>
      </c>
      <c r="M10" s="331">
        <v>0.1</v>
      </c>
      <c r="N10" s="333">
        <v>1.1200000000000001</v>
      </c>
    </row>
    <row r="11" spans="2:14" ht="13.5" customHeight="1">
      <c r="B11" s="137" t="s">
        <v>358</v>
      </c>
      <c r="C11" s="173" t="s">
        <v>29</v>
      </c>
      <c r="D11" s="335">
        <v>1144.0938095693</v>
      </c>
      <c r="E11" s="336">
        <v>887.09660906199997</v>
      </c>
      <c r="F11" s="336">
        <v>256.99720050730002</v>
      </c>
      <c r="G11" s="335">
        <v>1377.7884816990813</v>
      </c>
      <c r="H11" s="336">
        <v>1202.2604816990813</v>
      </c>
      <c r="I11" s="336">
        <v>175.52799999999999</v>
      </c>
      <c r="J11" s="337">
        <v>1.2042618098054012</v>
      </c>
      <c r="K11" s="338">
        <v>1.05084082410312</v>
      </c>
      <c r="L11" s="338">
        <v>0.15342098570228124</v>
      </c>
      <c r="M11" s="331">
        <v>6.1632481217384336E-2</v>
      </c>
      <c r="N11" s="333">
        <v>0.96956887591507734</v>
      </c>
    </row>
    <row r="12" spans="2:14" ht="13.5" customHeight="1">
      <c r="B12" s="137" t="s">
        <v>359</v>
      </c>
      <c r="C12" s="173" t="s">
        <v>29</v>
      </c>
      <c r="D12" s="335">
        <v>1142.66647678</v>
      </c>
      <c r="E12" s="336">
        <v>335.17450803000003</v>
      </c>
      <c r="F12" s="336">
        <v>807.49196875000007</v>
      </c>
      <c r="G12" s="335">
        <v>1367.60686837</v>
      </c>
      <c r="H12" s="336">
        <v>483.10105756000002</v>
      </c>
      <c r="I12" s="336">
        <v>884.50581080999996</v>
      </c>
      <c r="J12" s="337">
        <v>1.1968556846297576</v>
      </c>
      <c r="K12" s="338">
        <v>0.42278395960417459</v>
      </c>
      <c r="L12" s="338">
        <v>0.77407172502558297</v>
      </c>
      <c r="M12" s="331">
        <v>0.10182594656944277</v>
      </c>
      <c r="N12" s="333">
        <v>0.24899632638263927</v>
      </c>
    </row>
    <row r="13" spans="2:14" ht="13.5" customHeight="1">
      <c r="B13" s="321" t="s">
        <v>360</v>
      </c>
      <c r="C13" s="173" t="s">
        <v>29</v>
      </c>
      <c r="D13" s="335">
        <v>329.95220148999999</v>
      </c>
      <c r="E13" s="336">
        <v>0</v>
      </c>
      <c r="F13" s="336">
        <v>329.95220148999999</v>
      </c>
      <c r="G13" s="335">
        <v>377.97646984717699</v>
      </c>
      <c r="H13" s="336">
        <v>39.695301978642</v>
      </c>
      <c r="I13" s="336">
        <v>338.28116786853496</v>
      </c>
      <c r="J13" s="337">
        <v>1.1455491678500969</v>
      </c>
      <c r="K13" s="338">
        <v>0.12030621950508508</v>
      </c>
      <c r="L13" s="338">
        <v>1.0252429483450118</v>
      </c>
      <c r="M13" s="331">
        <v>0.10366612076759338</v>
      </c>
      <c r="N13" s="333">
        <v>6.73476201130941E-2</v>
      </c>
    </row>
    <row r="14" spans="2:14" ht="13.5" customHeight="1">
      <c r="B14" s="321" t="s">
        <v>324</v>
      </c>
      <c r="C14" s="173" t="s">
        <v>29</v>
      </c>
      <c r="D14" s="335">
        <v>634.5</v>
      </c>
      <c r="E14" s="336">
        <v>311.2</v>
      </c>
      <c r="F14" s="336">
        <v>323.3</v>
      </c>
      <c r="G14" s="335">
        <v>833.84856100000002</v>
      </c>
      <c r="H14" s="336">
        <v>602.45756100000006</v>
      </c>
      <c r="I14" s="336">
        <v>231.39099999999999</v>
      </c>
      <c r="J14" s="337">
        <v>1.3141821292356186</v>
      </c>
      <c r="K14" s="338">
        <v>0.94949970212765966</v>
      </c>
      <c r="L14" s="338">
        <v>0.36468242710795895</v>
      </c>
      <c r="M14" s="331">
        <v>7.51206785440445E-2</v>
      </c>
      <c r="N14" s="333">
        <v>0.45287901100753558</v>
      </c>
    </row>
    <row r="15" spans="2:14" ht="13.5" customHeight="1">
      <c r="B15" s="321" t="s">
        <v>327</v>
      </c>
      <c r="C15" s="173" t="s">
        <v>29</v>
      </c>
      <c r="D15" s="335">
        <v>17.169730999999999</v>
      </c>
      <c r="E15" s="336">
        <v>0</v>
      </c>
      <c r="F15" s="336">
        <v>17.169730999999999</v>
      </c>
      <c r="G15" s="335">
        <v>17.169730999999999</v>
      </c>
      <c r="H15" s="336">
        <v>0</v>
      </c>
      <c r="I15" s="336">
        <v>17.169730999999999</v>
      </c>
      <c r="J15" s="337" t="s">
        <v>288</v>
      </c>
      <c r="K15" s="338" t="s">
        <v>288</v>
      </c>
      <c r="L15" s="338" t="s">
        <v>288</v>
      </c>
      <c r="M15" s="339" t="s">
        <v>288</v>
      </c>
      <c r="N15" s="340" t="s">
        <v>288</v>
      </c>
    </row>
    <row r="16" spans="2:14" ht="13.5" customHeight="1">
      <c r="B16" s="321" t="s">
        <v>325</v>
      </c>
      <c r="C16" s="173" t="s">
        <v>29</v>
      </c>
      <c r="D16" s="335">
        <v>18.584233300000001</v>
      </c>
      <c r="E16" s="336">
        <v>0</v>
      </c>
      <c r="F16" s="336">
        <v>18.584233300000001</v>
      </c>
      <c r="G16" s="335">
        <v>19.174363320000001</v>
      </c>
      <c r="H16" s="336">
        <v>0</v>
      </c>
      <c r="I16" s="336">
        <v>19.174363320000001</v>
      </c>
      <c r="J16" s="337">
        <v>1.0317543376944154</v>
      </c>
      <c r="K16" s="338">
        <v>0</v>
      </c>
      <c r="L16" s="338">
        <v>1.0317543376944154</v>
      </c>
      <c r="M16" s="339" t="s">
        <v>288</v>
      </c>
      <c r="N16" s="340">
        <v>0</v>
      </c>
    </row>
    <row r="17" spans="2:14" s="197" customFormat="1" ht="13.5" customHeight="1">
      <c r="B17" s="259"/>
      <c r="C17" s="260"/>
      <c r="D17" s="261"/>
      <c r="E17" s="262"/>
      <c r="F17" s="150"/>
      <c r="G17" s="150"/>
      <c r="H17" s="262"/>
      <c r="I17" s="150"/>
      <c r="J17" s="150"/>
      <c r="K17" s="150"/>
      <c r="L17" s="262"/>
      <c r="M17" s="262"/>
      <c r="N17" s="263"/>
    </row>
    <row r="18" spans="2:14" ht="13.5" customHeight="1">
      <c r="B18" s="247" t="s">
        <v>351</v>
      </c>
      <c r="C18" s="173"/>
      <c r="D18" s="279"/>
      <c r="E18" s="280"/>
      <c r="F18" s="280"/>
      <c r="G18" s="279"/>
      <c r="H18" s="280"/>
      <c r="I18" s="280"/>
      <c r="J18" s="281"/>
      <c r="K18" s="282"/>
      <c r="L18" s="282"/>
      <c r="M18" s="283"/>
      <c r="N18" s="284"/>
    </row>
    <row r="19" spans="2:14" ht="13.5" customHeight="1">
      <c r="B19" s="321" t="s">
        <v>361</v>
      </c>
      <c r="C19" s="173" t="s">
        <v>9</v>
      </c>
      <c r="D19" s="335">
        <v>828.1651285775938</v>
      </c>
      <c r="E19" s="336">
        <v>0</v>
      </c>
      <c r="F19" s="336">
        <v>828.1651285775938</v>
      </c>
      <c r="G19" s="335">
        <v>946.30084428406258</v>
      </c>
      <c r="H19" s="336">
        <v>97.683495877322599</v>
      </c>
      <c r="I19" s="336">
        <v>848.61734840674001</v>
      </c>
      <c r="J19" s="337">
        <v>1.1426475368618472</v>
      </c>
      <c r="K19" s="338">
        <v>0.11795171338003309</v>
      </c>
      <c r="L19" s="338">
        <v>1.024695823481814</v>
      </c>
      <c r="M19" s="331">
        <v>7.6770970225334176E-2</v>
      </c>
      <c r="N19" s="333">
        <v>7.7594568633279029E-2</v>
      </c>
    </row>
    <row r="20" spans="2:14" ht="13.5" customHeight="1">
      <c r="B20" s="321" t="s">
        <v>350</v>
      </c>
      <c r="C20" s="173" t="s">
        <v>9</v>
      </c>
      <c r="D20" s="335">
        <v>362.63516447018253</v>
      </c>
      <c r="E20" s="336">
        <v>0</v>
      </c>
      <c r="F20" s="336">
        <v>362.63516447018253</v>
      </c>
      <c r="G20" s="335">
        <v>367.11783644149278</v>
      </c>
      <c r="H20" s="336">
        <v>0</v>
      </c>
      <c r="I20" s="336">
        <v>367.11783644149278</v>
      </c>
      <c r="J20" s="337">
        <v>1.0123613824871605</v>
      </c>
      <c r="K20" s="336">
        <v>0</v>
      </c>
      <c r="L20" s="338">
        <v>1.0123613824871605</v>
      </c>
      <c r="M20" s="339" t="s">
        <v>288</v>
      </c>
      <c r="N20" s="340">
        <v>0</v>
      </c>
    </row>
    <row r="21" spans="2:14" ht="13.5" customHeight="1">
      <c r="B21" s="321" t="s">
        <v>348</v>
      </c>
      <c r="C21" s="173" t="s">
        <v>9</v>
      </c>
      <c r="D21" s="335">
        <v>167</v>
      </c>
      <c r="E21" s="336">
        <v>0</v>
      </c>
      <c r="F21" s="336">
        <v>167</v>
      </c>
      <c r="G21" s="335">
        <v>202</v>
      </c>
      <c r="H21" s="336">
        <v>0</v>
      </c>
      <c r="I21" s="336">
        <v>202</v>
      </c>
      <c r="J21" s="337">
        <v>1.2095808383233533</v>
      </c>
      <c r="K21" s="338">
        <v>0</v>
      </c>
      <c r="L21" s="338">
        <v>1.2095808383233533</v>
      </c>
      <c r="M21" s="331">
        <v>0.22621093502421541</v>
      </c>
      <c r="N21" s="333" t="s">
        <v>288</v>
      </c>
    </row>
    <row r="22" spans="2:14" ht="13.5" customHeight="1">
      <c r="B22" s="259"/>
      <c r="C22" s="260"/>
      <c r="D22" s="261"/>
      <c r="E22" s="262"/>
      <c r="F22" s="150"/>
      <c r="G22" s="150"/>
      <c r="H22" s="262"/>
      <c r="I22" s="150"/>
      <c r="J22" s="150"/>
      <c r="K22" s="150"/>
      <c r="L22" s="262"/>
      <c r="M22" s="262"/>
      <c r="N22" s="263"/>
    </row>
    <row r="23" spans="2:14" ht="13.5" customHeight="1">
      <c r="B23" s="247" t="s">
        <v>349</v>
      </c>
      <c r="C23" s="173"/>
      <c r="D23" s="279"/>
      <c r="E23" s="280"/>
      <c r="F23" s="280"/>
      <c r="G23" s="279"/>
      <c r="H23" s="280"/>
      <c r="I23" s="280"/>
      <c r="J23" s="281"/>
      <c r="K23" s="282"/>
      <c r="L23" s="282"/>
      <c r="M23" s="283"/>
      <c r="N23" s="284"/>
    </row>
    <row r="24" spans="2:14" ht="13.5" customHeight="1">
      <c r="B24" s="321" t="s">
        <v>239</v>
      </c>
      <c r="C24" s="173" t="s">
        <v>9</v>
      </c>
      <c r="D24" s="335">
        <v>980.31797600000004</v>
      </c>
      <c r="E24" s="336">
        <v>0</v>
      </c>
      <c r="F24" s="336">
        <v>980.31797600000004</v>
      </c>
      <c r="G24" s="335">
        <v>1258.4000199999998</v>
      </c>
      <c r="H24" s="336">
        <v>64.608312999999995</v>
      </c>
      <c r="I24" s="336">
        <v>1193.7917069999999</v>
      </c>
      <c r="J24" s="337">
        <v>1.2836651482559367</v>
      </c>
      <c r="K24" s="338">
        <v>6.590546596281123E-2</v>
      </c>
      <c r="L24" s="338">
        <v>1.2177596822931254</v>
      </c>
      <c r="M24" s="331">
        <v>0.22621093502421541</v>
      </c>
      <c r="N24" s="333">
        <v>0.01</v>
      </c>
    </row>
    <row r="25" spans="2:14" s="197" customFormat="1" ht="13.5" customHeight="1">
      <c r="B25" s="259"/>
      <c r="C25" s="260"/>
      <c r="D25" s="261"/>
      <c r="E25" s="262"/>
      <c r="F25" s="150"/>
      <c r="G25" s="150"/>
      <c r="H25" s="262"/>
      <c r="I25" s="150"/>
      <c r="J25" s="150"/>
      <c r="K25" s="150"/>
      <c r="L25" s="262"/>
      <c r="M25" s="262"/>
      <c r="N25" s="263"/>
    </row>
    <row r="26" spans="2:14">
      <c r="B26" s="273" t="s">
        <v>322</v>
      </c>
    </row>
    <row r="27" spans="2:14">
      <c r="B27" s="273" t="s">
        <v>323</v>
      </c>
    </row>
    <row r="28" spans="2:14">
      <c r="B28" s="274" t="s">
        <v>264</v>
      </c>
    </row>
    <row r="32" spans="2:14" ht="13.15">
      <c r="D32" s="251"/>
      <c r="E32" s="251"/>
    </row>
    <row r="33" spans="4:6" ht="13.15">
      <c r="D33" s="251"/>
      <c r="E33" s="251"/>
    </row>
    <row r="34" spans="4:6" ht="13.15">
      <c r="D34" s="251"/>
      <c r="E34" s="251"/>
    </row>
    <row r="35" spans="4:6" ht="13.15">
      <c r="D35" s="251"/>
      <c r="E35" s="251"/>
    </row>
    <row r="36" spans="4:6" ht="13.15">
      <c r="D36" s="251"/>
      <c r="E36" s="251"/>
    </row>
    <row r="37" spans="4:6" ht="13.15">
      <c r="D37" s="251"/>
      <c r="E37" s="251"/>
      <c r="F37" s="197"/>
    </row>
  </sheetData>
  <mergeCells count="3">
    <mergeCell ref="D2:F2"/>
    <mergeCell ref="G2:I2"/>
    <mergeCell ref="J2:M2"/>
  </mergeCells>
  <printOptions horizontalCentered="1" verticalCentered="1"/>
  <pageMargins left="0.23622047244094491" right="0.23622047244094491" top="0.74803149606299213" bottom="0.74803149606299213" header="0.31496062992125984" footer="0.31496062992125984"/>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6495F-8EEA-47A2-BEEA-BAE1C0F8B580}">
  <sheetPr>
    <tabColor theme="4"/>
    <pageSetUpPr fitToPage="1"/>
  </sheetPr>
  <dimension ref="B2:N25"/>
  <sheetViews>
    <sheetView showGridLines="0" zoomScaleNormal="100" zoomScaleSheetLayoutView="100" workbookViewId="0"/>
  </sheetViews>
  <sheetFormatPr defaultRowHeight="14.25"/>
  <cols>
    <col min="1" max="1" width="1.86328125" customWidth="1"/>
    <col min="2" max="2" width="16.86328125" customWidth="1"/>
  </cols>
  <sheetData>
    <row r="2" spans="2:2">
      <c r="B2" s="371" t="s">
        <v>373</v>
      </c>
    </row>
    <row r="6" spans="2:2" ht="36">
      <c r="B6" s="377" t="s">
        <v>380</v>
      </c>
    </row>
    <row r="13" spans="2:2" ht="18">
      <c r="B13" s="373"/>
    </row>
    <row r="17" spans="2:14">
      <c r="B17" s="374"/>
    </row>
    <row r="24" spans="2:14">
      <c r="B24" s="375"/>
      <c r="C24" s="375"/>
      <c r="D24" s="375"/>
      <c r="E24" s="375"/>
      <c r="F24" s="375"/>
      <c r="G24" s="375"/>
      <c r="H24" s="375"/>
      <c r="I24" s="375"/>
      <c r="J24" s="375"/>
      <c r="K24" s="375"/>
      <c r="L24" s="375"/>
      <c r="M24" s="375"/>
      <c r="N24" s="375"/>
    </row>
    <row r="25" spans="2:14">
      <c r="B25" s="376" t="s">
        <v>376</v>
      </c>
    </row>
  </sheetData>
  <printOptions horizontalCentered="1" verticalCentered="1"/>
  <pageMargins left="0.23622047244094491" right="0.23622047244094491" top="0.74803149606299213" bottom="0.74803149606299213" header="0.31496062992125984" footer="0.31496062992125984"/>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A8FEB-185B-4678-B469-60BCA6A56A1A}">
  <sheetPr>
    <pageSetUpPr fitToPage="1"/>
  </sheetPr>
  <dimension ref="B1:L42"/>
  <sheetViews>
    <sheetView showGridLines="0" zoomScaleNormal="100" workbookViewId="0"/>
  </sheetViews>
  <sheetFormatPr defaultColWidth="8.73046875" defaultRowHeight="14.25"/>
  <cols>
    <col min="1" max="1" width="2.86328125" style="223" customWidth="1"/>
    <col min="2" max="2" width="57.73046875" style="223" customWidth="1"/>
    <col min="3" max="3" width="12.3984375" style="223" bestFit="1" customWidth="1"/>
    <col min="4" max="4" width="23.73046875" style="223" bestFit="1" customWidth="1"/>
    <col min="5" max="5" width="17" style="223" bestFit="1" customWidth="1"/>
    <col min="6" max="6" width="11.3984375" style="223" customWidth="1"/>
    <col min="7" max="7" width="32.59765625" style="223" bestFit="1" customWidth="1"/>
    <col min="8" max="8" width="19.3984375" style="223" bestFit="1" customWidth="1"/>
    <col min="9" max="9" width="10.1328125" style="223" customWidth="1"/>
    <col min="10" max="16384" width="8.73046875" style="223"/>
  </cols>
  <sheetData>
    <row r="1" spans="2:9">
      <c r="B1" s="124" t="s">
        <v>362</v>
      </c>
    </row>
    <row r="2" spans="2:9">
      <c r="B2" s="291"/>
      <c r="C2" s="129" t="s">
        <v>238</v>
      </c>
      <c r="D2" s="445" t="s">
        <v>252</v>
      </c>
      <c r="E2" s="445" t="s">
        <v>207</v>
      </c>
      <c r="F2" s="445" t="s">
        <v>208</v>
      </c>
      <c r="G2" s="387" t="s">
        <v>209</v>
      </c>
      <c r="H2" s="445" t="s">
        <v>210</v>
      </c>
      <c r="I2" s="445" t="s">
        <v>364</v>
      </c>
    </row>
    <row r="3" spans="2:9">
      <c r="B3" s="291"/>
      <c r="C3" s="292">
        <v>45199</v>
      </c>
      <c r="D3" s="445"/>
      <c r="E3" s="445"/>
      <c r="F3" s="445"/>
      <c r="G3" s="387"/>
      <c r="H3" s="445"/>
      <c r="I3" s="445"/>
    </row>
    <row r="4" spans="2:9">
      <c r="B4" s="293" t="s">
        <v>237</v>
      </c>
      <c r="C4" s="130" t="s">
        <v>211</v>
      </c>
      <c r="D4" s="445"/>
      <c r="E4" s="445"/>
      <c r="F4" s="445"/>
      <c r="G4" s="387"/>
      <c r="H4" s="445"/>
      <c r="I4" s="445"/>
    </row>
    <row r="5" spans="2:9">
      <c r="B5" s="454" t="s">
        <v>302</v>
      </c>
      <c r="C5" s="449">
        <v>1570</v>
      </c>
      <c r="D5" s="294" t="s">
        <v>212</v>
      </c>
      <c r="E5" s="294" t="s">
        <v>213</v>
      </c>
      <c r="F5" s="294" t="s">
        <v>381</v>
      </c>
      <c r="G5" s="295" t="s">
        <v>384</v>
      </c>
      <c r="H5" s="296" t="s">
        <v>311</v>
      </c>
      <c r="I5" s="297">
        <v>186.7</v>
      </c>
    </row>
    <row r="6" spans="2:9">
      <c r="B6" s="454"/>
      <c r="C6" s="448"/>
      <c r="D6" s="441" t="s">
        <v>214</v>
      </c>
      <c r="E6" s="294" t="s">
        <v>215</v>
      </c>
      <c r="F6" s="294" t="s">
        <v>382</v>
      </c>
      <c r="G6" s="298">
        <v>0.112</v>
      </c>
      <c r="H6" s="447" t="s">
        <v>296</v>
      </c>
      <c r="I6" s="439">
        <v>-186.5</v>
      </c>
    </row>
    <row r="7" spans="2:9">
      <c r="B7" s="454"/>
      <c r="C7" s="450"/>
      <c r="D7" s="441"/>
      <c r="E7" s="294" t="s">
        <v>213</v>
      </c>
      <c r="F7" s="294" t="s">
        <v>383</v>
      </c>
      <c r="G7" s="295">
        <v>11.6</v>
      </c>
      <c r="H7" s="446"/>
      <c r="I7" s="439"/>
    </row>
    <row r="8" spans="2:9">
      <c r="B8" s="259"/>
      <c r="C8" s="369"/>
      <c r="D8" s="288"/>
      <c r="E8" s="289"/>
      <c r="F8" s="289"/>
      <c r="G8" s="300"/>
      <c r="H8" s="301"/>
      <c r="I8" s="302"/>
    </row>
    <row r="9" spans="2:9">
      <c r="B9" s="455" t="s">
        <v>303</v>
      </c>
      <c r="C9" s="448">
        <v>503</v>
      </c>
      <c r="D9" s="294" t="s">
        <v>216</v>
      </c>
      <c r="E9" s="294" t="s">
        <v>288</v>
      </c>
      <c r="F9" s="294" t="s">
        <v>288</v>
      </c>
      <c r="G9" s="295" t="s">
        <v>288</v>
      </c>
      <c r="H9" s="299" t="s">
        <v>217</v>
      </c>
      <c r="I9" s="297">
        <v>50.3</v>
      </c>
    </row>
    <row r="10" spans="2:9">
      <c r="B10" s="456"/>
      <c r="C10" s="448"/>
      <c r="D10" s="294" t="s">
        <v>218</v>
      </c>
      <c r="E10" s="294" t="s">
        <v>288</v>
      </c>
      <c r="F10" s="294" t="s">
        <v>288</v>
      </c>
      <c r="G10" s="295" t="s">
        <v>288</v>
      </c>
      <c r="H10" s="296" t="s">
        <v>219</v>
      </c>
      <c r="I10" s="297">
        <v>-50.3</v>
      </c>
    </row>
    <row r="11" spans="2:9">
      <c r="B11" s="259"/>
      <c r="C11" s="369"/>
      <c r="D11" s="288"/>
      <c r="E11" s="289"/>
      <c r="F11" s="289"/>
      <c r="G11" s="300"/>
      <c r="H11" s="301"/>
      <c r="I11" s="302"/>
    </row>
    <row r="12" spans="2:9">
      <c r="B12" s="455" t="s">
        <v>220</v>
      </c>
      <c r="C12" s="433">
        <v>507</v>
      </c>
      <c r="D12" s="434" t="s">
        <v>216</v>
      </c>
      <c r="E12" s="434" t="s">
        <v>288</v>
      </c>
      <c r="F12" s="434" t="s">
        <v>288</v>
      </c>
      <c r="G12" s="436" t="s">
        <v>288</v>
      </c>
      <c r="H12" s="303" t="s">
        <v>221</v>
      </c>
      <c r="I12" s="304">
        <v>50.7</v>
      </c>
    </row>
    <row r="13" spans="2:9">
      <c r="B13" s="457"/>
      <c r="C13" s="433"/>
      <c r="D13" s="435"/>
      <c r="E13" s="435"/>
      <c r="F13" s="435"/>
      <c r="G13" s="437"/>
      <c r="H13" s="305" t="s">
        <v>219</v>
      </c>
      <c r="I13" s="306">
        <v>-50.7</v>
      </c>
    </row>
    <row r="14" spans="2:9">
      <c r="B14" s="259"/>
      <c r="C14" s="369"/>
      <c r="D14" s="288"/>
      <c r="E14" s="289"/>
      <c r="F14" s="289"/>
      <c r="G14" s="300"/>
      <c r="H14" s="301"/>
      <c r="I14" s="302"/>
    </row>
    <row r="15" spans="2:9">
      <c r="B15" s="458" t="s">
        <v>241</v>
      </c>
      <c r="C15" s="433">
        <v>49</v>
      </c>
      <c r="D15" s="451" t="s">
        <v>214</v>
      </c>
      <c r="E15" s="294" t="s">
        <v>222</v>
      </c>
      <c r="F15" s="294" t="s">
        <v>385</v>
      </c>
      <c r="G15" s="307">
        <v>1.4999999999999999E-2</v>
      </c>
      <c r="H15" s="434" t="s">
        <v>223</v>
      </c>
      <c r="I15" s="438">
        <v>0</v>
      </c>
    </row>
    <row r="16" spans="2:9">
      <c r="B16" s="458"/>
      <c r="C16" s="433"/>
      <c r="D16" s="452"/>
      <c r="E16" s="294" t="s">
        <v>224</v>
      </c>
      <c r="F16" s="308">
        <v>0.254</v>
      </c>
      <c r="G16" s="307">
        <v>0.254</v>
      </c>
      <c r="H16" s="446"/>
      <c r="I16" s="439"/>
    </row>
    <row r="17" spans="2:12">
      <c r="B17" s="458"/>
      <c r="C17" s="433"/>
      <c r="D17" s="452"/>
      <c r="E17" s="294" t="s">
        <v>226</v>
      </c>
      <c r="F17" s="294" t="s">
        <v>227</v>
      </c>
      <c r="G17" s="295" t="s">
        <v>227</v>
      </c>
      <c r="H17" s="446" t="s">
        <v>225</v>
      </c>
      <c r="I17" s="439">
        <v>-0.8</v>
      </c>
    </row>
    <row r="18" spans="2:12">
      <c r="B18" s="458"/>
      <c r="C18" s="433"/>
      <c r="D18" s="453"/>
      <c r="E18" s="294" t="s">
        <v>228</v>
      </c>
      <c r="F18" s="294" t="s">
        <v>386</v>
      </c>
      <c r="G18" s="307">
        <v>8.6596731248596695E-2</v>
      </c>
      <c r="H18" s="435"/>
      <c r="I18" s="440"/>
    </row>
    <row r="19" spans="2:12">
      <c r="B19" s="259"/>
      <c r="C19" s="369"/>
      <c r="D19" s="288"/>
      <c r="E19" s="289"/>
      <c r="F19" s="289"/>
      <c r="G19" s="300"/>
      <c r="H19" s="301"/>
      <c r="I19" s="302"/>
    </row>
    <row r="20" spans="2:12">
      <c r="B20" s="455" t="s">
        <v>304</v>
      </c>
      <c r="C20" s="449">
        <v>195</v>
      </c>
      <c r="D20" s="434" t="s">
        <v>214</v>
      </c>
      <c r="E20" s="294" t="s">
        <v>215</v>
      </c>
      <c r="F20" s="294" t="s">
        <v>229</v>
      </c>
      <c r="G20" s="307">
        <v>0.13600000000000001</v>
      </c>
      <c r="H20" s="446" t="s">
        <v>235</v>
      </c>
      <c r="I20" s="439">
        <v>24.9</v>
      </c>
    </row>
    <row r="21" spans="2:12">
      <c r="B21" s="456"/>
      <c r="C21" s="448"/>
      <c r="D21" s="446"/>
      <c r="E21" s="441" t="s">
        <v>230</v>
      </c>
      <c r="F21" s="442" t="s">
        <v>387</v>
      </c>
      <c r="G21" s="443">
        <v>3.4000000000000002E-2</v>
      </c>
      <c r="H21" s="446"/>
      <c r="I21" s="439"/>
    </row>
    <row r="22" spans="2:12">
      <c r="B22" s="456"/>
      <c r="C22" s="448"/>
      <c r="D22" s="446"/>
      <c r="E22" s="441"/>
      <c r="F22" s="441"/>
      <c r="G22" s="444"/>
      <c r="H22" s="446"/>
      <c r="I22" s="439"/>
    </row>
    <row r="23" spans="2:12">
      <c r="B23" s="456"/>
      <c r="C23" s="448"/>
      <c r="D23" s="446"/>
      <c r="E23" s="294" t="s">
        <v>231</v>
      </c>
      <c r="F23" s="308" t="s">
        <v>388</v>
      </c>
      <c r="G23" s="307">
        <v>0.191</v>
      </c>
      <c r="H23" s="446" t="s">
        <v>236</v>
      </c>
      <c r="I23" s="439">
        <v>-24.3</v>
      </c>
    </row>
    <row r="24" spans="2:12">
      <c r="B24" s="456"/>
      <c r="C24" s="448"/>
      <c r="D24" s="446"/>
      <c r="E24" s="294" t="s">
        <v>232</v>
      </c>
      <c r="F24" s="308">
        <v>0.75</v>
      </c>
      <c r="G24" s="307">
        <v>0.75</v>
      </c>
      <c r="H24" s="446"/>
      <c r="I24" s="439"/>
    </row>
    <row r="25" spans="2:12">
      <c r="B25" s="457"/>
      <c r="C25" s="450"/>
      <c r="D25" s="435"/>
      <c r="E25" s="294" t="s">
        <v>233</v>
      </c>
      <c r="F25" s="308">
        <v>0.995</v>
      </c>
      <c r="G25" s="307">
        <v>0.995</v>
      </c>
      <c r="H25" s="446"/>
      <c r="I25" s="440"/>
    </row>
    <row r="26" spans="2:12">
      <c r="B26" s="259"/>
      <c r="C26" s="369"/>
      <c r="D26" s="288"/>
      <c r="E26" s="289"/>
      <c r="F26" s="289"/>
      <c r="G26" s="300"/>
      <c r="H26" s="309"/>
      <c r="I26" s="310"/>
      <c r="K26" s="311"/>
      <c r="L26" s="121"/>
    </row>
    <row r="27" spans="2:12">
      <c r="B27" s="455" t="s">
        <v>363</v>
      </c>
      <c r="C27" s="433">
        <v>80</v>
      </c>
      <c r="D27" s="434" t="s">
        <v>216</v>
      </c>
      <c r="E27" s="434" t="s">
        <v>288</v>
      </c>
      <c r="F27" s="434" t="s">
        <v>288</v>
      </c>
      <c r="G27" s="436" t="s">
        <v>288</v>
      </c>
      <c r="H27" s="303" t="s">
        <v>221</v>
      </c>
      <c r="I27" s="304">
        <v>8</v>
      </c>
      <c r="K27" s="311"/>
      <c r="L27" s="121"/>
    </row>
    <row r="28" spans="2:12">
      <c r="B28" s="457"/>
      <c r="C28" s="433"/>
      <c r="D28" s="435"/>
      <c r="E28" s="435"/>
      <c r="F28" s="435"/>
      <c r="G28" s="437"/>
      <c r="H28" s="305" t="s">
        <v>219</v>
      </c>
      <c r="I28" s="306">
        <v>-8</v>
      </c>
    </row>
    <row r="29" spans="2:12">
      <c r="B29" s="312" t="s">
        <v>234</v>
      </c>
      <c r="C29" s="370">
        <f>SUM(C5:C28)-1</f>
        <v>2903</v>
      </c>
      <c r="D29" s="313"/>
      <c r="E29" s="313"/>
      <c r="F29" s="163"/>
      <c r="G29" s="163"/>
      <c r="H29" s="314"/>
      <c r="I29" s="315"/>
    </row>
    <row r="30" spans="2:12">
      <c r="B30" s="259" t="s">
        <v>242</v>
      </c>
      <c r="C30" s="369">
        <v>118</v>
      </c>
      <c r="D30" s="288"/>
      <c r="E30" s="289"/>
      <c r="F30" s="289"/>
      <c r="G30" s="288"/>
      <c r="H30" s="289"/>
      <c r="I30" s="316"/>
    </row>
    <row r="31" spans="2:12">
      <c r="B31" s="259" t="s">
        <v>243</v>
      </c>
      <c r="C31" s="369">
        <f>C29+C30</f>
        <v>3021</v>
      </c>
      <c r="D31" s="288"/>
      <c r="E31" s="289"/>
      <c r="F31" s="289"/>
      <c r="G31" s="288"/>
      <c r="H31" s="289"/>
      <c r="I31" s="316"/>
    </row>
    <row r="32" spans="2:12" ht="16.5" customHeight="1">
      <c r="B32" s="432" t="s">
        <v>389</v>
      </c>
      <c r="C32" s="432"/>
      <c r="D32" s="432"/>
      <c r="E32" s="432"/>
      <c r="F32" s="432"/>
      <c r="G32" s="432"/>
      <c r="H32" s="432"/>
      <c r="I32" s="432"/>
      <c r="J32" s="317"/>
    </row>
    <row r="33" spans="2:9" ht="15" customHeight="1">
      <c r="B33" s="383"/>
      <c r="C33" s="383"/>
      <c r="D33" s="383"/>
      <c r="E33" s="383"/>
      <c r="F33" s="383"/>
      <c r="G33" s="383"/>
      <c r="H33" s="383"/>
      <c r="I33" s="383"/>
    </row>
    <row r="34" spans="2:9" ht="22.15" customHeight="1">
      <c r="B34" s="383"/>
      <c r="C34" s="383"/>
      <c r="D34" s="383"/>
      <c r="E34" s="383"/>
      <c r="F34" s="383"/>
      <c r="G34" s="383"/>
      <c r="H34" s="383"/>
      <c r="I34" s="383"/>
    </row>
    <row r="35" spans="2:9" ht="21" customHeight="1">
      <c r="B35" s="383"/>
      <c r="C35" s="383"/>
      <c r="D35" s="383"/>
      <c r="E35" s="383"/>
      <c r="F35" s="383"/>
      <c r="G35" s="383"/>
      <c r="H35" s="383"/>
      <c r="I35" s="383"/>
    </row>
    <row r="39" spans="2:9" ht="15.75">
      <c r="B39" s="318"/>
      <c r="C39" s="319"/>
    </row>
    <row r="40" spans="2:9" ht="15.75">
      <c r="B40" s="318"/>
      <c r="C40" s="319"/>
    </row>
    <row r="41" spans="2:9" ht="15.75">
      <c r="B41" s="318"/>
      <c r="C41" s="319"/>
    </row>
    <row r="42" spans="2:9" ht="15.75">
      <c r="B42" s="318"/>
      <c r="C42" s="319"/>
    </row>
  </sheetData>
  <mergeCells count="43">
    <mergeCell ref="C27:C28"/>
    <mergeCell ref="B5:B7"/>
    <mergeCell ref="C5:C7"/>
    <mergeCell ref="D6:D7"/>
    <mergeCell ref="B9:B10"/>
    <mergeCell ref="B12:B13"/>
    <mergeCell ref="B27:B28"/>
    <mergeCell ref="B20:B25"/>
    <mergeCell ref="B15:B18"/>
    <mergeCell ref="H23:H25"/>
    <mergeCell ref="I20:I22"/>
    <mergeCell ref="I23:I25"/>
    <mergeCell ref="C9:C10"/>
    <mergeCell ref="C20:C25"/>
    <mergeCell ref="D20:D25"/>
    <mergeCell ref="D15:D18"/>
    <mergeCell ref="I2:I4"/>
    <mergeCell ref="H20:H22"/>
    <mergeCell ref="D2:D4"/>
    <mergeCell ref="E2:E4"/>
    <mergeCell ref="F2:F4"/>
    <mergeCell ref="G2:G4"/>
    <mergeCell ref="H2:H4"/>
    <mergeCell ref="H6:H7"/>
    <mergeCell ref="I6:I7"/>
    <mergeCell ref="H17:H18"/>
    <mergeCell ref="H15:H16"/>
    <mergeCell ref="B32:I35"/>
    <mergeCell ref="C12:C13"/>
    <mergeCell ref="C15:C18"/>
    <mergeCell ref="D12:D13"/>
    <mergeCell ref="E12:E13"/>
    <mergeCell ref="F12:F13"/>
    <mergeCell ref="G12:G13"/>
    <mergeCell ref="D27:D28"/>
    <mergeCell ref="E27:E28"/>
    <mergeCell ref="F27:F28"/>
    <mergeCell ref="G27:G28"/>
    <mergeCell ref="I15:I16"/>
    <mergeCell ref="I17:I18"/>
    <mergeCell ref="E21:E22"/>
    <mergeCell ref="F21:F22"/>
    <mergeCell ref="G21:G22"/>
  </mergeCells>
  <printOptions horizontalCentered="1" verticalCentered="1"/>
  <pageMargins left="0.23622047244094491" right="0.23622047244094491" top="0.74803149606299213" bottom="0.74803149606299213" header="0.31496062992125984" footer="0.31496062992125984"/>
  <pageSetup paperSize="9" scale="7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B7097-29AF-4E87-B3B5-7BCA688C99A4}">
  <sheetPr>
    <tabColor theme="4"/>
    <pageSetUpPr fitToPage="1"/>
  </sheetPr>
  <dimension ref="B2:N25"/>
  <sheetViews>
    <sheetView showGridLines="0" zoomScaleNormal="100" zoomScaleSheetLayoutView="100" workbookViewId="0"/>
  </sheetViews>
  <sheetFormatPr defaultRowHeight="14.25"/>
  <cols>
    <col min="1" max="1" width="1.86328125" customWidth="1"/>
    <col min="2" max="2" width="16.86328125" customWidth="1"/>
  </cols>
  <sheetData>
    <row r="2" spans="2:2">
      <c r="B2" s="371" t="s">
        <v>373</v>
      </c>
    </row>
    <row r="6" spans="2:2" ht="36">
      <c r="B6" s="377" t="s">
        <v>377</v>
      </c>
    </row>
    <row r="13" spans="2:2" ht="18">
      <c r="B13" s="373"/>
    </row>
    <row r="17" spans="2:14">
      <c r="B17" s="374"/>
    </row>
    <row r="24" spans="2:14">
      <c r="B24" s="375"/>
      <c r="C24" s="375"/>
      <c r="D24" s="375"/>
      <c r="E24" s="375"/>
      <c r="F24" s="375"/>
      <c r="G24" s="375"/>
      <c r="H24" s="375"/>
      <c r="I24" s="375"/>
      <c r="J24" s="375"/>
      <c r="K24" s="375"/>
      <c r="L24" s="375"/>
      <c r="M24" s="375"/>
      <c r="N24" s="375"/>
    </row>
    <row r="25" spans="2:14">
      <c r="B25" s="376" t="s">
        <v>376</v>
      </c>
    </row>
  </sheetData>
  <printOptions horizontalCentered="1" verticalCentered="1"/>
  <pageMargins left="0.23622047244094491" right="0.23622047244094491" top="0.74803149606299213" bottom="0.74803149606299213" header="0.31496062992125984" footer="0.31496062992125984"/>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EF2F1-97BA-4105-8286-AF2282678D1E}">
  <sheetPr>
    <tabColor theme="0" tint="-0.34998626667073579"/>
    <pageSetUpPr fitToPage="1"/>
  </sheetPr>
  <dimension ref="B1:P27"/>
  <sheetViews>
    <sheetView showGridLines="0" zoomScaleNormal="100" workbookViewId="0"/>
  </sheetViews>
  <sheetFormatPr defaultColWidth="8.73046875" defaultRowHeight="10.5"/>
  <cols>
    <col min="1" max="1" width="2.86328125" style="45" customWidth="1"/>
    <col min="2" max="16384" width="8.73046875" style="45"/>
  </cols>
  <sheetData>
    <row r="1" spans="2:16" ht="13.15">
      <c r="B1" s="46" t="s">
        <v>104</v>
      </c>
    </row>
    <row r="2" spans="2:16">
      <c r="B2" s="421" t="s">
        <v>103</v>
      </c>
      <c r="C2" s="421"/>
      <c r="D2" s="421"/>
      <c r="E2" s="421"/>
      <c r="F2" s="421"/>
      <c r="G2" s="421"/>
      <c r="H2" s="421"/>
      <c r="I2" s="421"/>
      <c r="J2" s="421"/>
      <c r="K2" s="421"/>
      <c r="L2" s="421"/>
      <c r="M2" s="421"/>
      <c r="N2" s="421"/>
      <c r="O2" s="421"/>
      <c r="P2" s="421"/>
    </row>
    <row r="3" spans="2:16">
      <c r="B3" s="421"/>
      <c r="C3" s="421"/>
      <c r="D3" s="421"/>
      <c r="E3" s="421"/>
      <c r="F3" s="421"/>
      <c r="G3" s="421"/>
      <c r="H3" s="421"/>
      <c r="I3" s="421"/>
      <c r="J3" s="421"/>
      <c r="K3" s="421"/>
      <c r="L3" s="421"/>
      <c r="M3" s="421"/>
      <c r="N3" s="421"/>
      <c r="O3" s="421"/>
      <c r="P3" s="421"/>
    </row>
    <row r="4" spans="2:16">
      <c r="B4" s="421"/>
      <c r="C4" s="421"/>
      <c r="D4" s="421"/>
      <c r="E4" s="421"/>
      <c r="F4" s="421"/>
      <c r="G4" s="421"/>
      <c r="H4" s="421"/>
      <c r="I4" s="421"/>
      <c r="J4" s="421"/>
      <c r="K4" s="421"/>
      <c r="L4" s="421"/>
      <c r="M4" s="421"/>
      <c r="N4" s="421"/>
      <c r="O4" s="421"/>
      <c r="P4" s="421"/>
    </row>
    <row r="5" spans="2:16">
      <c r="B5" s="421"/>
      <c r="C5" s="421"/>
      <c r="D5" s="421"/>
      <c r="E5" s="421"/>
      <c r="F5" s="421"/>
      <c r="G5" s="421"/>
      <c r="H5" s="421"/>
      <c r="I5" s="421"/>
      <c r="J5" s="421"/>
      <c r="K5" s="421"/>
      <c r="L5" s="421"/>
      <c r="M5" s="421"/>
      <c r="N5" s="421"/>
      <c r="O5" s="421"/>
      <c r="P5" s="421"/>
    </row>
    <row r="6" spans="2:16">
      <c r="B6" s="421"/>
      <c r="C6" s="421"/>
      <c r="D6" s="421"/>
      <c r="E6" s="421"/>
      <c r="F6" s="421"/>
      <c r="G6" s="421"/>
      <c r="H6" s="421"/>
      <c r="I6" s="421"/>
      <c r="J6" s="421"/>
      <c r="K6" s="421"/>
      <c r="L6" s="421"/>
      <c r="M6" s="421"/>
      <c r="N6" s="421"/>
      <c r="O6" s="421"/>
      <c r="P6" s="421"/>
    </row>
    <row r="7" spans="2:16">
      <c r="B7" s="421"/>
      <c r="C7" s="421"/>
      <c r="D7" s="421"/>
      <c r="E7" s="421"/>
      <c r="F7" s="421"/>
      <c r="G7" s="421"/>
      <c r="H7" s="421"/>
      <c r="I7" s="421"/>
      <c r="J7" s="421"/>
      <c r="K7" s="421"/>
      <c r="L7" s="421"/>
      <c r="M7" s="421"/>
      <c r="N7" s="421"/>
      <c r="O7" s="421"/>
      <c r="P7" s="421"/>
    </row>
    <row r="8" spans="2:16">
      <c r="B8" s="421"/>
      <c r="C8" s="421"/>
      <c r="D8" s="421"/>
      <c r="E8" s="421"/>
      <c r="F8" s="421"/>
      <c r="G8" s="421"/>
      <c r="H8" s="421"/>
      <c r="I8" s="421"/>
      <c r="J8" s="421"/>
      <c r="K8" s="421"/>
      <c r="L8" s="421"/>
      <c r="M8" s="421"/>
      <c r="N8" s="421"/>
      <c r="O8" s="421"/>
      <c r="P8" s="421"/>
    </row>
    <row r="9" spans="2:16">
      <c r="B9" s="421"/>
      <c r="C9" s="421"/>
      <c r="D9" s="421"/>
      <c r="E9" s="421"/>
      <c r="F9" s="421"/>
      <c r="G9" s="421"/>
      <c r="H9" s="421"/>
      <c r="I9" s="421"/>
      <c r="J9" s="421"/>
      <c r="K9" s="421"/>
      <c r="L9" s="421"/>
      <c r="M9" s="421"/>
      <c r="N9" s="421"/>
      <c r="O9" s="421"/>
      <c r="P9" s="421"/>
    </row>
    <row r="10" spans="2:16">
      <c r="B10" s="421"/>
      <c r="C10" s="421"/>
      <c r="D10" s="421"/>
      <c r="E10" s="421"/>
      <c r="F10" s="421"/>
      <c r="G10" s="421"/>
      <c r="H10" s="421"/>
      <c r="I10" s="421"/>
      <c r="J10" s="421"/>
      <c r="K10" s="421"/>
      <c r="L10" s="421"/>
      <c r="M10" s="421"/>
      <c r="N10" s="421"/>
      <c r="O10" s="421"/>
      <c r="P10" s="421"/>
    </row>
    <row r="11" spans="2:16">
      <c r="B11" s="421"/>
      <c r="C11" s="421"/>
      <c r="D11" s="421"/>
      <c r="E11" s="421"/>
      <c r="F11" s="421"/>
      <c r="G11" s="421"/>
      <c r="H11" s="421"/>
      <c r="I11" s="421"/>
      <c r="J11" s="421"/>
      <c r="K11" s="421"/>
      <c r="L11" s="421"/>
      <c r="M11" s="421"/>
      <c r="N11" s="421"/>
      <c r="O11" s="421"/>
      <c r="P11" s="421"/>
    </row>
    <row r="12" spans="2:16">
      <c r="B12" s="421"/>
      <c r="C12" s="421"/>
      <c r="D12" s="421"/>
      <c r="E12" s="421"/>
      <c r="F12" s="421"/>
      <c r="G12" s="421"/>
      <c r="H12" s="421"/>
      <c r="I12" s="421"/>
      <c r="J12" s="421"/>
      <c r="K12" s="421"/>
      <c r="L12" s="421"/>
      <c r="M12" s="421"/>
      <c r="N12" s="421"/>
      <c r="O12" s="421"/>
      <c r="P12" s="421"/>
    </row>
    <row r="13" spans="2:16">
      <c r="B13" s="421"/>
      <c r="C13" s="421"/>
      <c r="D13" s="421"/>
      <c r="E13" s="421"/>
      <c r="F13" s="421"/>
      <c r="G13" s="421"/>
      <c r="H13" s="421"/>
      <c r="I13" s="421"/>
      <c r="J13" s="421"/>
      <c r="K13" s="421"/>
      <c r="L13" s="421"/>
      <c r="M13" s="421"/>
      <c r="N13" s="421"/>
      <c r="O13" s="421"/>
      <c r="P13" s="421"/>
    </row>
    <row r="14" spans="2:16">
      <c r="B14" s="421"/>
      <c r="C14" s="421"/>
      <c r="D14" s="421"/>
      <c r="E14" s="421"/>
      <c r="F14" s="421"/>
      <c r="G14" s="421"/>
      <c r="H14" s="421"/>
      <c r="I14" s="421"/>
      <c r="J14" s="421"/>
      <c r="K14" s="421"/>
      <c r="L14" s="421"/>
      <c r="M14" s="421"/>
      <c r="N14" s="421"/>
      <c r="O14" s="421"/>
      <c r="P14" s="421"/>
    </row>
    <row r="15" spans="2:16">
      <c r="B15" s="421"/>
      <c r="C15" s="421"/>
      <c r="D15" s="421"/>
      <c r="E15" s="421"/>
      <c r="F15" s="421"/>
      <c r="G15" s="421"/>
      <c r="H15" s="421"/>
      <c r="I15" s="421"/>
      <c r="J15" s="421"/>
      <c r="K15" s="421"/>
      <c r="L15" s="421"/>
      <c r="M15" s="421"/>
      <c r="N15" s="421"/>
      <c r="O15" s="421"/>
      <c r="P15" s="421"/>
    </row>
    <row r="16" spans="2:16">
      <c r="B16" s="421"/>
      <c r="C16" s="421"/>
      <c r="D16" s="421"/>
      <c r="E16" s="421"/>
      <c r="F16" s="421"/>
      <c r="G16" s="421"/>
      <c r="H16" s="421"/>
      <c r="I16" s="421"/>
      <c r="J16" s="421"/>
      <c r="K16" s="421"/>
      <c r="L16" s="421"/>
      <c r="M16" s="421"/>
      <c r="N16" s="421"/>
      <c r="O16" s="421"/>
      <c r="P16" s="421"/>
    </row>
    <row r="17" spans="2:16">
      <c r="B17" s="421"/>
      <c r="C17" s="421"/>
      <c r="D17" s="421"/>
      <c r="E17" s="421"/>
      <c r="F17" s="421"/>
      <c r="G17" s="421"/>
      <c r="H17" s="421"/>
      <c r="I17" s="421"/>
      <c r="J17" s="421"/>
      <c r="K17" s="421"/>
      <c r="L17" s="421"/>
      <c r="M17" s="421"/>
      <c r="N17" s="421"/>
      <c r="O17" s="421"/>
      <c r="P17" s="421"/>
    </row>
    <row r="18" spans="2:16">
      <c r="B18" s="421"/>
      <c r="C18" s="421"/>
      <c r="D18" s="421"/>
      <c r="E18" s="421"/>
      <c r="F18" s="421"/>
      <c r="G18" s="421"/>
      <c r="H18" s="421"/>
      <c r="I18" s="421"/>
      <c r="J18" s="421"/>
      <c r="K18" s="421"/>
      <c r="L18" s="421"/>
      <c r="M18" s="421"/>
      <c r="N18" s="421"/>
      <c r="O18" s="421"/>
      <c r="P18" s="421"/>
    </row>
    <row r="19" spans="2:16">
      <c r="B19" s="421"/>
      <c r="C19" s="421"/>
      <c r="D19" s="421"/>
      <c r="E19" s="421"/>
      <c r="F19" s="421"/>
      <c r="G19" s="421"/>
      <c r="H19" s="421"/>
      <c r="I19" s="421"/>
      <c r="J19" s="421"/>
      <c r="K19" s="421"/>
      <c r="L19" s="421"/>
      <c r="M19" s="421"/>
      <c r="N19" s="421"/>
      <c r="O19" s="421"/>
      <c r="P19" s="421"/>
    </row>
    <row r="20" spans="2:16">
      <c r="B20" s="421"/>
      <c r="C20" s="421"/>
      <c r="D20" s="421"/>
      <c r="E20" s="421"/>
      <c r="F20" s="421"/>
      <c r="G20" s="421"/>
      <c r="H20" s="421"/>
      <c r="I20" s="421"/>
      <c r="J20" s="421"/>
      <c r="K20" s="421"/>
      <c r="L20" s="421"/>
      <c r="M20" s="421"/>
      <c r="N20" s="421"/>
      <c r="O20" s="421"/>
      <c r="P20" s="421"/>
    </row>
    <row r="21" spans="2:16">
      <c r="B21" s="421"/>
      <c r="C21" s="421"/>
      <c r="D21" s="421"/>
      <c r="E21" s="421"/>
      <c r="F21" s="421"/>
      <c r="G21" s="421"/>
      <c r="H21" s="421"/>
      <c r="I21" s="421"/>
      <c r="J21" s="421"/>
      <c r="K21" s="421"/>
      <c r="L21" s="421"/>
      <c r="M21" s="421"/>
      <c r="N21" s="421"/>
      <c r="O21" s="421"/>
      <c r="P21" s="421"/>
    </row>
    <row r="22" spans="2:16">
      <c r="B22" s="421"/>
      <c r="C22" s="421"/>
      <c r="D22" s="421"/>
      <c r="E22" s="421"/>
      <c r="F22" s="421"/>
      <c r="G22" s="421"/>
      <c r="H22" s="421"/>
      <c r="I22" s="421"/>
      <c r="J22" s="421"/>
      <c r="K22" s="421"/>
      <c r="L22" s="421"/>
      <c r="M22" s="421"/>
      <c r="N22" s="421"/>
      <c r="O22" s="421"/>
      <c r="P22" s="421"/>
    </row>
    <row r="23" spans="2:16">
      <c r="B23" s="421"/>
      <c r="C23" s="421"/>
      <c r="D23" s="421"/>
      <c r="E23" s="421"/>
      <c r="F23" s="421"/>
      <c r="G23" s="421"/>
      <c r="H23" s="421"/>
      <c r="I23" s="421"/>
      <c r="J23" s="421"/>
      <c r="K23" s="421"/>
      <c r="L23" s="421"/>
      <c r="M23" s="421"/>
      <c r="N23" s="421"/>
      <c r="O23" s="421"/>
      <c r="P23" s="421"/>
    </row>
    <row r="24" spans="2:16">
      <c r="B24" s="421"/>
      <c r="C24" s="421"/>
      <c r="D24" s="421"/>
      <c r="E24" s="421"/>
      <c r="F24" s="421"/>
      <c r="G24" s="421"/>
      <c r="H24" s="421"/>
      <c r="I24" s="421"/>
      <c r="J24" s="421"/>
      <c r="K24" s="421"/>
      <c r="L24" s="421"/>
      <c r="M24" s="421"/>
      <c r="N24" s="421"/>
      <c r="O24" s="421"/>
      <c r="P24" s="421"/>
    </row>
    <row r="25" spans="2:16">
      <c r="B25" s="421"/>
      <c r="C25" s="421"/>
      <c r="D25" s="421"/>
      <c r="E25" s="421"/>
      <c r="F25" s="421"/>
      <c r="G25" s="421"/>
      <c r="H25" s="421"/>
      <c r="I25" s="421"/>
      <c r="J25" s="421"/>
      <c r="K25" s="421"/>
      <c r="L25" s="421"/>
      <c r="M25" s="421"/>
      <c r="N25" s="421"/>
      <c r="O25" s="421"/>
      <c r="P25" s="421"/>
    </row>
    <row r="26" spans="2:16">
      <c r="B26" s="421"/>
      <c r="C26" s="421"/>
      <c r="D26" s="421"/>
      <c r="E26" s="421"/>
      <c r="F26" s="421"/>
      <c r="G26" s="421"/>
      <c r="H26" s="421"/>
      <c r="I26" s="421"/>
      <c r="J26" s="421"/>
      <c r="K26" s="421"/>
      <c r="L26" s="421"/>
      <c r="M26" s="421"/>
      <c r="N26" s="421"/>
      <c r="O26" s="421"/>
      <c r="P26" s="421"/>
    </row>
    <row r="27" spans="2:16">
      <c r="B27" s="421"/>
      <c r="C27" s="421"/>
      <c r="D27" s="421"/>
      <c r="E27" s="421"/>
      <c r="F27" s="421"/>
      <c r="G27" s="421"/>
      <c r="H27" s="421"/>
      <c r="I27" s="421"/>
      <c r="J27" s="421"/>
      <c r="K27" s="421"/>
      <c r="L27" s="421"/>
      <c r="M27" s="421"/>
      <c r="N27" s="421"/>
      <c r="O27" s="421"/>
      <c r="P27" s="421"/>
    </row>
  </sheetData>
  <mergeCells count="1">
    <mergeCell ref="B2:P27"/>
  </mergeCells>
  <printOptions horizontalCentered="1" verticalCentered="1"/>
  <pageMargins left="0.23622047244094491" right="0.23622047244094491"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94DE47-74DC-4127-81BA-F8AA6889ABAA}">
  <sheetPr>
    <pageSetUpPr fitToPage="1"/>
  </sheetPr>
  <dimension ref="A1:H34"/>
  <sheetViews>
    <sheetView showGridLines="0" zoomScale="115" zoomScaleNormal="115" workbookViewId="0">
      <selection activeCell="N50" sqref="N50"/>
    </sheetView>
  </sheetViews>
  <sheetFormatPr defaultColWidth="9.1328125" defaultRowHeight="13.15"/>
  <cols>
    <col min="1" max="1" width="2.86328125" style="38" customWidth="1"/>
    <col min="2" max="2" width="35.59765625" style="38" customWidth="1"/>
    <col min="3" max="5" width="10.1328125" style="38" customWidth="1"/>
    <col min="6" max="16384" width="9.1328125" style="38"/>
  </cols>
  <sheetData>
    <row r="1" spans="1:8" ht="14.25">
      <c r="B1" s="26" t="s">
        <v>334</v>
      </c>
    </row>
    <row r="2" spans="1:8" ht="21" customHeight="1">
      <c r="A2" s="72"/>
      <c r="B2" s="382" t="s">
        <v>27</v>
      </c>
      <c r="C2" s="118"/>
      <c r="D2" s="380" t="s">
        <v>313</v>
      </c>
      <c r="E2" s="381"/>
    </row>
    <row r="3" spans="1:8">
      <c r="A3" s="72"/>
      <c r="B3" s="382"/>
      <c r="C3" s="117" t="s">
        <v>126</v>
      </c>
      <c r="D3" s="117" t="s">
        <v>160</v>
      </c>
      <c r="E3" s="119" t="s">
        <v>161</v>
      </c>
    </row>
    <row r="4" spans="1:8">
      <c r="A4" s="72"/>
      <c r="B4" s="73" t="s">
        <v>270</v>
      </c>
      <c r="C4" s="74" t="s">
        <v>9</v>
      </c>
      <c r="D4" s="75">
        <v>711</v>
      </c>
      <c r="E4" s="76">
        <v>763</v>
      </c>
      <c r="G4" s="363"/>
      <c r="H4" s="65"/>
    </row>
    <row r="5" spans="1:8">
      <c r="A5" s="72"/>
      <c r="B5" s="77" t="s">
        <v>128</v>
      </c>
      <c r="C5" s="78" t="s">
        <v>9</v>
      </c>
      <c r="D5" s="79">
        <f>SUM(D4:D4)</f>
        <v>711</v>
      </c>
      <c r="E5" s="123">
        <f>SUM(E4:E4)</f>
        <v>763</v>
      </c>
      <c r="G5" s="65"/>
      <c r="H5" s="65"/>
    </row>
    <row r="6" spans="1:8">
      <c r="A6" s="72"/>
      <c r="B6" s="73" t="s">
        <v>289</v>
      </c>
      <c r="C6" s="74" t="s">
        <v>135</v>
      </c>
      <c r="D6" s="75" t="s">
        <v>288</v>
      </c>
      <c r="E6" s="76">
        <f>1455+1</f>
        <v>1456</v>
      </c>
    </row>
    <row r="7" spans="1:8">
      <c r="A7" s="72"/>
      <c r="B7" s="73" t="s">
        <v>127</v>
      </c>
      <c r="C7" s="74" t="s">
        <v>19</v>
      </c>
      <c r="D7" s="75">
        <v>300</v>
      </c>
      <c r="E7" s="76">
        <v>300</v>
      </c>
      <c r="G7" s="363"/>
    </row>
    <row r="8" spans="1:8">
      <c r="A8" s="72"/>
      <c r="B8" s="77" t="s">
        <v>130</v>
      </c>
      <c r="C8" s="78" t="s">
        <v>19</v>
      </c>
      <c r="D8" s="79" t="s">
        <v>288</v>
      </c>
      <c r="E8" s="123">
        <f>SUM(E6:E7)</f>
        <v>1756</v>
      </c>
    </row>
    <row r="9" spans="1:8">
      <c r="A9" s="72"/>
      <c r="B9" s="77" t="s">
        <v>140</v>
      </c>
      <c r="C9" s="78" t="s">
        <v>19</v>
      </c>
      <c r="D9" s="79">
        <v>37</v>
      </c>
      <c r="E9" s="123">
        <v>37</v>
      </c>
    </row>
    <row r="10" spans="1:8">
      <c r="B10" s="100" t="s">
        <v>188</v>
      </c>
      <c r="C10" s="101"/>
      <c r="D10" s="102"/>
      <c r="E10" s="103">
        <f>SUM(E9,E8,E5)</f>
        <v>2556</v>
      </c>
    </row>
    <row r="11" spans="1:8">
      <c r="A11" s="72"/>
      <c r="B11" s="73" t="s">
        <v>330</v>
      </c>
      <c r="C11" s="74" t="s">
        <v>19</v>
      </c>
      <c r="D11" s="75">
        <v>393.695381</v>
      </c>
      <c r="E11" s="76">
        <v>393.695381</v>
      </c>
      <c r="G11" s="363"/>
    </row>
    <row r="12" spans="1:8">
      <c r="A12" s="72"/>
      <c r="B12" s="77" t="s">
        <v>337</v>
      </c>
      <c r="C12" s="78" t="s">
        <v>19</v>
      </c>
      <c r="D12" s="79">
        <f>SUM(D11)</f>
        <v>393.695381</v>
      </c>
      <c r="E12" s="123">
        <f>SUM(E11)</f>
        <v>393.695381</v>
      </c>
    </row>
    <row r="13" spans="1:8">
      <c r="A13" s="72"/>
      <c r="B13" s="73" t="s">
        <v>173</v>
      </c>
      <c r="C13" s="74" t="s">
        <v>135</v>
      </c>
      <c r="D13" s="75" t="s">
        <v>288</v>
      </c>
      <c r="E13" s="76">
        <v>391.64</v>
      </c>
    </row>
    <row r="14" spans="1:8">
      <c r="A14" s="72"/>
      <c r="B14" s="73" t="s">
        <v>127</v>
      </c>
      <c r="C14" s="74" t="s">
        <v>135</v>
      </c>
      <c r="D14" s="75" t="s">
        <v>288</v>
      </c>
      <c r="E14" s="76">
        <v>645.66700000000003</v>
      </c>
    </row>
    <row r="15" spans="1:8">
      <c r="A15" s="72"/>
      <c r="B15" s="77" t="s">
        <v>136</v>
      </c>
      <c r="C15" s="78" t="s">
        <v>135</v>
      </c>
      <c r="D15" s="79" t="s">
        <v>300</v>
      </c>
      <c r="E15" s="123">
        <f>SUM(E13:E14)</f>
        <v>1037.307</v>
      </c>
    </row>
    <row r="16" spans="1:8">
      <c r="B16" s="99" t="s">
        <v>38</v>
      </c>
      <c r="C16" s="82" t="s">
        <v>39</v>
      </c>
      <c r="D16" s="83">
        <v>55</v>
      </c>
      <c r="E16" s="84">
        <v>12.2</v>
      </c>
      <c r="G16" s="363"/>
    </row>
    <row r="17" spans="1:7">
      <c r="B17" s="100" t="s">
        <v>41</v>
      </c>
      <c r="C17" s="101"/>
      <c r="D17" s="102"/>
      <c r="E17" s="103">
        <f>SUM(E16,E15,E12)</f>
        <v>1443.2023810000001</v>
      </c>
    </row>
    <row r="18" spans="1:7">
      <c r="A18" s="72"/>
      <c r="B18" s="92" t="s">
        <v>139</v>
      </c>
      <c r="C18" s="93" t="s">
        <v>29</v>
      </c>
      <c r="D18" s="94">
        <v>15</v>
      </c>
      <c r="E18" s="95">
        <v>19.054500000000001</v>
      </c>
      <c r="G18" s="363"/>
    </row>
    <row r="19" spans="1:7">
      <c r="B19" s="96" t="s">
        <v>141</v>
      </c>
      <c r="C19" s="97" t="s">
        <v>29</v>
      </c>
      <c r="D19" s="98">
        <v>17</v>
      </c>
      <c r="E19" s="80">
        <v>21.595099999999999</v>
      </c>
      <c r="G19" s="363"/>
    </row>
    <row r="20" spans="1:7">
      <c r="B20" s="96" t="s">
        <v>290</v>
      </c>
      <c r="C20" s="97" t="s">
        <v>29</v>
      </c>
      <c r="D20" s="98">
        <v>41.9</v>
      </c>
      <c r="E20" s="80">
        <v>51.118000000000002</v>
      </c>
      <c r="G20" s="363"/>
    </row>
    <row r="21" spans="1:7">
      <c r="B21" s="368" t="s">
        <v>298</v>
      </c>
      <c r="C21" s="82" t="s">
        <v>29</v>
      </c>
      <c r="D21" s="83">
        <f>SUM(D18:D20)</f>
        <v>73.900000000000006</v>
      </c>
      <c r="E21" s="84">
        <f>SUM(E18:E20)</f>
        <v>91.767600000000002</v>
      </c>
      <c r="G21" s="363"/>
    </row>
    <row r="22" spans="1:7">
      <c r="B22" s="96" t="s">
        <v>331</v>
      </c>
      <c r="C22" s="74" t="s">
        <v>135</v>
      </c>
      <c r="D22" s="75" t="s">
        <v>288</v>
      </c>
      <c r="E22" s="80">
        <v>318</v>
      </c>
      <c r="G22" s="363"/>
    </row>
    <row r="23" spans="1:7">
      <c r="B23" s="368" t="s">
        <v>351</v>
      </c>
      <c r="C23" s="82" t="s">
        <v>29</v>
      </c>
      <c r="D23" s="83" t="s">
        <v>288</v>
      </c>
      <c r="E23" s="84">
        <f>E22</f>
        <v>318</v>
      </c>
      <c r="G23" s="363"/>
    </row>
    <row r="24" spans="1:7">
      <c r="B24" s="96" t="s">
        <v>367</v>
      </c>
      <c r="C24" s="74" t="s">
        <v>9</v>
      </c>
      <c r="D24" s="75">
        <v>205</v>
      </c>
      <c r="E24" s="80">
        <v>220</v>
      </c>
      <c r="G24" s="363"/>
    </row>
    <row r="25" spans="1:7">
      <c r="B25" s="368" t="s">
        <v>349</v>
      </c>
      <c r="C25" s="78" t="s">
        <v>9</v>
      </c>
      <c r="D25" s="83">
        <f>D24</f>
        <v>205</v>
      </c>
      <c r="E25" s="84">
        <f>E24</f>
        <v>220</v>
      </c>
      <c r="G25" s="363"/>
    </row>
    <row r="26" spans="1:7">
      <c r="B26" s="100" t="s">
        <v>59</v>
      </c>
      <c r="C26" s="101"/>
      <c r="D26" s="102"/>
      <c r="E26" s="103">
        <f>SUM(E25,E23,E21)</f>
        <v>629.76760000000002</v>
      </c>
    </row>
    <row r="27" spans="1:7">
      <c r="B27" s="99" t="s">
        <v>143</v>
      </c>
      <c r="C27" s="82" t="s">
        <v>19</v>
      </c>
      <c r="D27" s="83">
        <v>349.28993485000001</v>
      </c>
      <c r="E27" s="84">
        <v>349.28993485000001</v>
      </c>
      <c r="G27" s="363"/>
    </row>
    <row r="28" spans="1:7">
      <c r="B28" s="96" t="s">
        <v>62</v>
      </c>
      <c r="C28" s="97" t="s">
        <v>19</v>
      </c>
      <c r="D28" s="98">
        <v>7.0687802382316471</v>
      </c>
      <c r="E28" s="80">
        <v>7.0687802382316471</v>
      </c>
      <c r="G28" s="363"/>
    </row>
    <row r="29" spans="1:7">
      <c r="B29" s="96" t="s">
        <v>63</v>
      </c>
      <c r="C29" s="97" t="s">
        <v>9</v>
      </c>
      <c r="D29" s="98">
        <v>9.2888000000000002</v>
      </c>
      <c r="E29" s="80">
        <v>10.139694629199965</v>
      </c>
      <c r="G29" s="363"/>
    </row>
    <row r="30" spans="1:7">
      <c r="B30" s="96" t="s">
        <v>67</v>
      </c>
      <c r="C30" s="97" t="s">
        <v>9</v>
      </c>
      <c r="D30" s="98">
        <v>2.1108002000000003</v>
      </c>
      <c r="E30" s="80">
        <v>2.2917317551086454</v>
      </c>
      <c r="G30" s="363"/>
    </row>
    <row r="31" spans="1:7">
      <c r="B31" s="96" t="s">
        <v>144</v>
      </c>
      <c r="C31" s="97" t="s">
        <v>19</v>
      </c>
      <c r="D31" s="98">
        <v>17.167188413118499</v>
      </c>
      <c r="E31" s="80">
        <v>17.167188413118499</v>
      </c>
      <c r="G31" s="363"/>
    </row>
    <row r="32" spans="1:7">
      <c r="B32" s="362" t="s">
        <v>145</v>
      </c>
      <c r="C32" s="85" t="s">
        <v>135</v>
      </c>
      <c r="D32" s="86" t="s">
        <v>300</v>
      </c>
      <c r="E32" s="87">
        <f>SUM(E28:E31)</f>
        <v>36.667395035658757</v>
      </c>
    </row>
    <row r="33" spans="2:5">
      <c r="B33" s="88" t="s">
        <v>90</v>
      </c>
      <c r="C33" s="89"/>
      <c r="D33" s="90"/>
      <c r="E33" s="91">
        <f>SUM(E32,E27)</f>
        <v>385.95732988565874</v>
      </c>
    </row>
    <row r="34" spans="2:5">
      <c r="B34" s="67" t="s">
        <v>121</v>
      </c>
      <c r="C34" s="68"/>
      <c r="D34" s="69"/>
      <c r="E34" s="70">
        <f>SUM(E33,E26,E17,E10)</f>
        <v>5014.9273108856587</v>
      </c>
    </row>
  </sheetData>
  <mergeCells count="2">
    <mergeCell ref="D2:E2"/>
    <mergeCell ref="B2:B3"/>
  </mergeCells>
  <printOptions horizontalCentered="1" verticalCentered="1"/>
  <pageMargins left="0.23622047244094491" right="0.23622047244094491" top="0.74803149606299213" bottom="0.74803149606299213" header="0.31496062992125984" footer="0.31496062992125984"/>
  <pageSetup paperSize="9" orientation="landscape" r:id="rId1"/>
  <ignoredErrors>
    <ignoredError sqref="E32"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498507-03F4-48E0-A46A-33153309104A}">
  <sheetPr>
    <pageSetUpPr fitToPage="1"/>
  </sheetPr>
  <dimension ref="B1:G40"/>
  <sheetViews>
    <sheetView showGridLines="0" zoomScale="115" zoomScaleNormal="115" workbookViewId="0">
      <selection activeCell="E17" sqref="E17"/>
    </sheetView>
  </sheetViews>
  <sheetFormatPr defaultColWidth="9.1328125" defaultRowHeight="13.15"/>
  <cols>
    <col min="1" max="1" width="2.73046875" style="38" customWidth="1"/>
    <col min="2" max="2" width="35.59765625" style="38" customWidth="1"/>
    <col min="3" max="5" width="10.1328125" style="38" customWidth="1"/>
    <col min="6" max="16384" width="9.1328125" style="38"/>
  </cols>
  <sheetData>
    <row r="1" spans="2:7" ht="14.25">
      <c r="B1" s="26" t="s">
        <v>335</v>
      </c>
    </row>
    <row r="2" spans="2:7" ht="28.5" customHeight="1">
      <c r="B2" s="382" t="s">
        <v>27</v>
      </c>
      <c r="C2" s="118"/>
      <c r="D2" s="380" t="s">
        <v>314</v>
      </c>
      <c r="E2" s="380"/>
    </row>
    <row r="3" spans="2:7" ht="22.5" customHeight="1">
      <c r="B3" s="382"/>
      <c r="C3" s="117" t="s">
        <v>126</v>
      </c>
      <c r="D3" s="117" t="s">
        <v>160</v>
      </c>
      <c r="E3" s="117" t="s">
        <v>161</v>
      </c>
    </row>
    <row r="4" spans="2:7">
      <c r="B4" s="106" t="s">
        <v>16</v>
      </c>
      <c r="C4" s="74" t="s">
        <v>9</v>
      </c>
      <c r="D4" s="75">
        <v>160</v>
      </c>
      <c r="E4" s="107">
        <v>170</v>
      </c>
      <c r="G4" s="364"/>
    </row>
    <row r="5" spans="2:7">
      <c r="B5" s="106" t="s">
        <v>305</v>
      </c>
      <c r="C5" s="74" t="s">
        <v>9</v>
      </c>
      <c r="D5" s="75">
        <v>187</v>
      </c>
      <c r="E5" s="107">
        <v>200</v>
      </c>
      <c r="G5" s="364"/>
    </row>
    <row r="6" spans="2:7">
      <c r="B6" s="106" t="s">
        <v>127</v>
      </c>
      <c r="C6" s="74" t="s">
        <v>9</v>
      </c>
      <c r="D6" s="75">
        <v>9</v>
      </c>
      <c r="E6" s="107">
        <v>11</v>
      </c>
      <c r="G6" s="364"/>
    </row>
    <row r="7" spans="2:7">
      <c r="B7" s="108" t="s">
        <v>128</v>
      </c>
      <c r="C7" s="78" t="s">
        <v>9</v>
      </c>
      <c r="D7" s="79">
        <f>SUM(D4:D6)</f>
        <v>356</v>
      </c>
      <c r="E7" s="109">
        <f>SUM(E4:E6)</f>
        <v>381</v>
      </c>
      <c r="G7" s="364"/>
    </row>
    <row r="8" spans="2:7">
      <c r="B8" s="106" t="s">
        <v>129</v>
      </c>
      <c r="C8" s="74" t="s">
        <v>19</v>
      </c>
      <c r="D8" s="75">
        <f>32-1</f>
        <v>31</v>
      </c>
      <c r="E8" s="107">
        <f>32-1</f>
        <v>31</v>
      </c>
      <c r="G8" s="364"/>
    </row>
    <row r="9" spans="2:7">
      <c r="B9" s="106" t="s">
        <v>157</v>
      </c>
      <c r="C9" s="74" t="s">
        <v>19</v>
      </c>
      <c r="D9" s="75">
        <v>28</v>
      </c>
      <c r="E9" s="107">
        <v>28</v>
      </c>
      <c r="G9" s="364"/>
    </row>
    <row r="10" spans="2:7">
      <c r="B10" s="108" t="s">
        <v>130</v>
      </c>
      <c r="C10" s="78" t="s">
        <v>19</v>
      </c>
      <c r="D10" s="79">
        <f>SUM(D8:D9)</f>
        <v>59</v>
      </c>
      <c r="E10" s="109">
        <f>SUM(E8:E9)</f>
        <v>59</v>
      </c>
      <c r="G10" s="364"/>
    </row>
    <row r="11" spans="2:7">
      <c r="B11" s="96" t="s">
        <v>131</v>
      </c>
      <c r="C11" s="97" t="s">
        <v>9</v>
      </c>
      <c r="D11" s="81">
        <v>9</v>
      </c>
      <c r="E11" s="105">
        <v>10</v>
      </c>
      <c r="G11" s="364"/>
    </row>
    <row r="12" spans="2:7">
      <c r="B12" s="108" t="s">
        <v>132</v>
      </c>
      <c r="C12" s="78" t="s">
        <v>9</v>
      </c>
      <c r="D12" s="79">
        <f>D11</f>
        <v>9</v>
      </c>
      <c r="E12" s="109">
        <f>E11</f>
        <v>10</v>
      </c>
      <c r="G12" s="364"/>
    </row>
    <row r="13" spans="2:7">
      <c r="B13" s="106" t="s">
        <v>158</v>
      </c>
      <c r="C13" s="74" t="s">
        <v>19</v>
      </c>
      <c r="D13" s="75">
        <v>5</v>
      </c>
      <c r="E13" s="107">
        <v>5</v>
      </c>
      <c r="G13" s="364"/>
    </row>
    <row r="14" spans="2:7">
      <c r="B14" s="108" t="s">
        <v>133</v>
      </c>
      <c r="C14" s="78" t="s">
        <v>135</v>
      </c>
      <c r="D14" s="79" t="s">
        <v>300</v>
      </c>
      <c r="E14" s="109">
        <f>SUM(E13:E13)</f>
        <v>5</v>
      </c>
      <c r="G14" s="364"/>
    </row>
    <row r="15" spans="2:7">
      <c r="B15" s="108" t="s">
        <v>140</v>
      </c>
      <c r="C15" s="78" t="s">
        <v>19</v>
      </c>
      <c r="D15" s="79">
        <v>59</v>
      </c>
      <c r="E15" s="109">
        <v>59</v>
      </c>
      <c r="G15" s="364"/>
    </row>
    <row r="16" spans="2:7">
      <c r="B16" s="110" t="s">
        <v>93</v>
      </c>
      <c r="C16" s="63"/>
      <c r="D16" s="64"/>
      <c r="E16" s="71">
        <f>SUM(E15,E14,E12,E10,E7)</f>
        <v>514</v>
      </c>
      <c r="G16" s="364"/>
    </row>
    <row r="17" spans="2:7">
      <c r="B17" s="106" t="s">
        <v>134</v>
      </c>
      <c r="C17" s="74" t="s">
        <v>135</v>
      </c>
      <c r="D17" s="75" t="s">
        <v>299</v>
      </c>
      <c r="E17" s="107">
        <v>247.6</v>
      </c>
      <c r="G17" s="364"/>
    </row>
    <row r="18" spans="2:7">
      <c r="B18" s="106" t="s">
        <v>173</v>
      </c>
      <c r="C18" s="74" t="s">
        <v>135</v>
      </c>
      <c r="D18" s="75" t="s">
        <v>299</v>
      </c>
      <c r="E18" s="107">
        <v>502.01799999999997</v>
      </c>
      <c r="G18" s="364"/>
    </row>
    <row r="19" spans="2:7">
      <c r="B19" s="106" t="s">
        <v>127</v>
      </c>
      <c r="C19" s="74" t="s">
        <v>135</v>
      </c>
      <c r="D19" s="75" t="s">
        <v>288</v>
      </c>
      <c r="E19" s="107">
        <v>641.83699999999999</v>
      </c>
      <c r="G19" s="364"/>
    </row>
    <row r="20" spans="2:7">
      <c r="B20" s="108" t="s">
        <v>136</v>
      </c>
      <c r="C20" s="78" t="s">
        <v>135</v>
      </c>
      <c r="D20" s="79" t="s">
        <v>300</v>
      </c>
      <c r="E20" s="109">
        <f>SUM(E17:E19)</f>
        <v>1391.4549999999999</v>
      </c>
      <c r="G20" s="364"/>
    </row>
    <row r="21" spans="2:7">
      <c r="B21" s="106" t="s">
        <v>179</v>
      </c>
      <c r="C21" s="74" t="s">
        <v>19</v>
      </c>
      <c r="D21" s="75">
        <v>18</v>
      </c>
      <c r="E21" s="107">
        <v>18</v>
      </c>
      <c r="G21" s="364"/>
    </row>
    <row r="22" spans="2:7">
      <c r="B22" s="106" t="s">
        <v>330</v>
      </c>
      <c r="C22" s="74" t="s">
        <v>19</v>
      </c>
      <c r="D22" s="75">
        <f>148+1</f>
        <v>149</v>
      </c>
      <c r="E22" s="107">
        <f>148+1</f>
        <v>149</v>
      </c>
      <c r="G22" s="364"/>
    </row>
    <row r="23" spans="2:7">
      <c r="B23" s="106" t="s">
        <v>157</v>
      </c>
      <c r="C23" s="74" t="s">
        <v>19</v>
      </c>
      <c r="D23" s="75">
        <v>1</v>
      </c>
      <c r="E23" s="107">
        <v>1</v>
      </c>
      <c r="G23" s="364"/>
    </row>
    <row r="24" spans="2:7">
      <c r="B24" s="108" t="s">
        <v>337</v>
      </c>
      <c r="C24" s="78" t="s">
        <v>19</v>
      </c>
      <c r="D24" s="79">
        <f>SUM(D21:D23)</f>
        <v>168</v>
      </c>
      <c r="E24" s="109">
        <f>SUM(E21:E23)</f>
        <v>168</v>
      </c>
      <c r="G24" s="364"/>
    </row>
    <row r="25" spans="2:7">
      <c r="B25" s="108" t="s">
        <v>38</v>
      </c>
      <c r="C25" s="78" t="s">
        <v>39</v>
      </c>
      <c r="D25" s="79">
        <v>95</v>
      </c>
      <c r="E25" s="109">
        <v>62</v>
      </c>
      <c r="G25" s="364"/>
    </row>
    <row r="26" spans="2:7">
      <c r="B26" s="110" t="s">
        <v>98</v>
      </c>
      <c r="C26" s="63"/>
      <c r="D26" s="64"/>
      <c r="E26" s="71">
        <f>SUM(E25,E24,E20)</f>
        <v>1621.4549999999999</v>
      </c>
      <c r="G26" s="364"/>
    </row>
    <row r="27" spans="2:7">
      <c r="B27" s="106" t="s">
        <v>137</v>
      </c>
      <c r="C27" s="74" t="s">
        <v>29</v>
      </c>
      <c r="D27" s="75">
        <v>2</v>
      </c>
      <c r="E27" s="107">
        <v>3</v>
      </c>
      <c r="G27" s="364"/>
    </row>
    <row r="28" spans="2:7">
      <c r="B28" s="106" t="s">
        <v>138</v>
      </c>
      <c r="C28" s="74" t="s">
        <v>29</v>
      </c>
      <c r="D28" s="75">
        <v>54</v>
      </c>
      <c r="E28" s="107">
        <v>67</v>
      </c>
      <c r="G28" s="364"/>
    </row>
    <row r="29" spans="2:7">
      <c r="B29" s="106" t="s">
        <v>139</v>
      </c>
      <c r="C29" s="74" t="s">
        <v>29</v>
      </c>
      <c r="D29" s="75">
        <v>119</v>
      </c>
      <c r="E29" s="107">
        <f>149-1</f>
        <v>148</v>
      </c>
      <c r="G29" s="364"/>
    </row>
    <row r="30" spans="2:7">
      <c r="B30" s="106" t="s">
        <v>183</v>
      </c>
      <c r="C30" s="74" t="s">
        <v>29</v>
      </c>
      <c r="D30" s="75">
        <v>58</v>
      </c>
      <c r="E30" s="107">
        <v>73</v>
      </c>
      <c r="G30" s="364"/>
    </row>
    <row r="31" spans="2:7">
      <c r="B31" s="106" t="s">
        <v>338</v>
      </c>
      <c r="C31" s="74" t="s">
        <v>29</v>
      </c>
      <c r="D31" s="75">
        <v>4</v>
      </c>
      <c r="E31" s="107">
        <v>5</v>
      </c>
      <c r="G31" s="364"/>
    </row>
    <row r="32" spans="2:7">
      <c r="B32" s="106" t="s">
        <v>290</v>
      </c>
      <c r="C32" s="74" t="s">
        <v>29</v>
      </c>
      <c r="D32" s="75">
        <v>75</v>
      </c>
      <c r="E32" s="107">
        <v>92</v>
      </c>
      <c r="G32" s="364"/>
    </row>
    <row r="33" spans="2:7">
      <c r="B33" s="108" t="s">
        <v>298</v>
      </c>
      <c r="C33" s="78" t="s">
        <v>29</v>
      </c>
      <c r="D33" s="79">
        <f>SUM(D27:D32)</f>
        <v>312</v>
      </c>
      <c r="E33" s="109">
        <f>SUM(E27:E32)</f>
        <v>388</v>
      </c>
      <c r="G33" s="364"/>
    </row>
    <row r="34" spans="2:7">
      <c r="B34" s="106" t="s">
        <v>347</v>
      </c>
      <c r="C34" s="74" t="s">
        <v>9</v>
      </c>
      <c r="D34" s="75">
        <v>271</v>
      </c>
      <c r="E34" s="107">
        <v>286</v>
      </c>
      <c r="G34" s="364"/>
    </row>
    <row r="35" spans="2:7">
      <c r="B35" s="96" t="s">
        <v>331</v>
      </c>
      <c r="C35" s="74" t="s">
        <v>9</v>
      </c>
      <c r="D35" s="75">
        <v>160</v>
      </c>
      <c r="E35" s="107">
        <v>174</v>
      </c>
      <c r="G35" s="364"/>
    </row>
    <row r="36" spans="2:7">
      <c r="B36" s="108" t="s">
        <v>351</v>
      </c>
      <c r="C36" s="78" t="s">
        <v>9</v>
      </c>
      <c r="D36" s="79">
        <f>SUM(D34:D35)</f>
        <v>431</v>
      </c>
      <c r="E36" s="109">
        <f>SUM(E34:E35)</f>
        <v>460</v>
      </c>
      <c r="G36" s="364"/>
    </row>
    <row r="37" spans="2:7">
      <c r="B37" s="108" t="s">
        <v>349</v>
      </c>
      <c r="C37" s="78" t="s">
        <v>9</v>
      </c>
      <c r="D37" s="79">
        <v>202</v>
      </c>
      <c r="E37" s="109">
        <v>218</v>
      </c>
      <c r="G37" s="364"/>
    </row>
    <row r="38" spans="2:7">
      <c r="B38" s="110" t="s">
        <v>99</v>
      </c>
      <c r="C38" s="63"/>
      <c r="D38" s="64"/>
      <c r="E38" s="71">
        <f>SUM(E33,E36,E37)</f>
        <v>1066</v>
      </c>
    </row>
    <row r="39" spans="2:7">
      <c r="B39" s="111" t="s">
        <v>121</v>
      </c>
      <c r="C39" s="112"/>
      <c r="D39" s="113"/>
      <c r="E39" s="116">
        <f>SUM(E38,E26,E16)+1</f>
        <v>3202.4549999999999</v>
      </c>
    </row>
    <row r="40" spans="2:7">
      <c r="B40" s="122" t="s">
        <v>156</v>
      </c>
    </row>
  </sheetData>
  <mergeCells count="2">
    <mergeCell ref="D2:E2"/>
    <mergeCell ref="B2:B3"/>
  </mergeCells>
  <printOptions horizontalCentered="1" verticalCentered="1"/>
  <pageMargins left="0.23622047244094491" right="0.23622047244094491" top="0.74803149606299213" bottom="0.74803149606299213" header="0.31496062992125984" footer="0.31496062992125984"/>
  <pageSetup paperSize="9" scale="9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3E49F-2111-4F01-A871-185BCEBCD515}">
  <sheetPr>
    <pageSetUpPr fitToPage="1"/>
  </sheetPr>
  <dimension ref="B1:J43"/>
  <sheetViews>
    <sheetView showGridLines="0" zoomScaleNormal="100" workbookViewId="0">
      <selection activeCell="G16" sqref="G16"/>
    </sheetView>
  </sheetViews>
  <sheetFormatPr defaultColWidth="9.1328125" defaultRowHeight="13.15"/>
  <cols>
    <col min="1" max="1" width="2.86328125" style="38" customWidth="1"/>
    <col min="2" max="2" width="35.59765625" style="38" customWidth="1"/>
    <col min="3" max="3" width="10.1328125" style="38" customWidth="1"/>
    <col min="4" max="4" width="10.265625" style="38" customWidth="1"/>
    <col min="5" max="5" width="13.265625" style="38" customWidth="1"/>
    <col min="6" max="6" width="10.1328125" style="38" customWidth="1"/>
    <col min="7" max="7" width="14.265625" style="38" customWidth="1"/>
    <col min="8" max="12" width="9.1328125" style="38"/>
    <col min="13" max="13" width="32.86328125" style="38" customWidth="1"/>
    <col min="14" max="16384" width="9.1328125" style="38"/>
  </cols>
  <sheetData>
    <row r="1" spans="2:10" ht="14.25">
      <c r="B1" s="26" t="s">
        <v>336</v>
      </c>
    </row>
    <row r="2" spans="2:10" ht="28.5" customHeight="1">
      <c r="B2" s="382" t="s">
        <v>189</v>
      </c>
      <c r="C2" s="118"/>
      <c r="D2" s="380" t="s">
        <v>316</v>
      </c>
      <c r="E2" s="380"/>
      <c r="F2" s="380" t="s">
        <v>315</v>
      </c>
      <c r="G2" s="380"/>
    </row>
    <row r="3" spans="2:10" ht="22.5" customHeight="1">
      <c r="B3" s="382"/>
      <c r="C3" s="117" t="s">
        <v>126</v>
      </c>
      <c r="D3" s="117" t="s">
        <v>160</v>
      </c>
      <c r="E3" s="117" t="s">
        <v>161</v>
      </c>
      <c r="F3" s="120" t="s">
        <v>160</v>
      </c>
      <c r="G3" s="117" t="s">
        <v>161</v>
      </c>
    </row>
    <row r="4" spans="2:10">
      <c r="B4" s="106" t="s">
        <v>14</v>
      </c>
      <c r="C4" s="74" t="s">
        <v>9</v>
      </c>
      <c r="D4" s="75">
        <v>102.721355</v>
      </c>
      <c r="E4" s="8">
        <v>112.97500752120642</v>
      </c>
      <c r="F4" s="75">
        <v>102.721355</v>
      </c>
      <c r="G4" s="107">
        <v>112.97500752120642</v>
      </c>
      <c r="H4" s="65"/>
      <c r="I4" s="65"/>
      <c r="J4" s="65"/>
    </row>
    <row r="5" spans="2:10">
      <c r="B5" s="106" t="s">
        <v>305</v>
      </c>
      <c r="C5" s="74" t="s">
        <v>9</v>
      </c>
      <c r="D5" s="75">
        <v>64.108919000000014</v>
      </c>
      <c r="E5" s="8">
        <v>69.523097407889111</v>
      </c>
      <c r="F5" s="75">
        <v>64.108919000000014</v>
      </c>
      <c r="G5" s="107">
        <v>69.523097407889111</v>
      </c>
      <c r="H5" s="65"/>
      <c r="I5" s="65"/>
      <c r="J5" s="65"/>
    </row>
    <row r="6" spans="2:10">
      <c r="B6" s="108" t="s">
        <v>128</v>
      </c>
      <c r="C6" s="78" t="s">
        <v>9</v>
      </c>
      <c r="D6" s="79">
        <f>SUM(D4:D5)</f>
        <v>166.83027400000003</v>
      </c>
      <c r="E6" s="104">
        <f>SUM(E4:E5)</f>
        <v>182.49810492909552</v>
      </c>
      <c r="F6" s="79">
        <f>SUM(F4:F5)</f>
        <v>166.83027400000003</v>
      </c>
      <c r="G6" s="109">
        <f>SUM(G4:G5)</f>
        <v>182.49810492909552</v>
      </c>
      <c r="H6" s="65"/>
      <c r="I6" s="65"/>
      <c r="J6" s="65"/>
    </row>
    <row r="7" spans="2:10">
      <c r="B7" s="106" t="s">
        <v>333</v>
      </c>
      <c r="C7" s="74" t="s">
        <v>19</v>
      </c>
      <c r="D7" s="75">
        <v>48.822762659999995</v>
      </c>
      <c r="E7" s="8">
        <v>48.822762659999995</v>
      </c>
      <c r="F7" s="75">
        <v>48.822762659999995</v>
      </c>
      <c r="G7" s="107">
        <v>48.822762659999995</v>
      </c>
      <c r="H7" s="65"/>
      <c r="I7" s="65"/>
      <c r="J7" s="65"/>
    </row>
    <row r="8" spans="2:10">
      <c r="B8" s="106" t="s">
        <v>146</v>
      </c>
      <c r="C8" s="74" t="s">
        <v>19</v>
      </c>
      <c r="D8" s="75">
        <v>9.5522353300000002</v>
      </c>
      <c r="E8" s="8">
        <v>9.5522353300000002</v>
      </c>
      <c r="F8" s="75">
        <v>9.5522353300000002</v>
      </c>
      <c r="G8" s="107">
        <v>9.5522353300000002</v>
      </c>
      <c r="H8" s="65"/>
      <c r="I8" s="65"/>
      <c r="J8" s="65"/>
    </row>
    <row r="9" spans="2:10">
      <c r="B9" s="106" t="s">
        <v>129</v>
      </c>
      <c r="C9" s="74" t="s">
        <v>19</v>
      </c>
      <c r="D9" s="75">
        <v>153.2664084900002</v>
      </c>
      <c r="E9" s="8">
        <v>153.2664084900002</v>
      </c>
      <c r="F9" s="75">
        <v>134.43734542000001</v>
      </c>
      <c r="G9" s="107">
        <v>134.43734542000001</v>
      </c>
      <c r="H9" s="65"/>
      <c r="I9" s="65"/>
      <c r="J9" s="65"/>
    </row>
    <row r="10" spans="2:10">
      <c r="B10" s="106" t="s">
        <v>127</v>
      </c>
      <c r="C10" s="74" t="s">
        <v>19</v>
      </c>
      <c r="D10" s="75">
        <v>33</v>
      </c>
      <c r="E10" s="8">
        <v>33</v>
      </c>
      <c r="F10" s="75">
        <v>33</v>
      </c>
      <c r="G10" s="107">
        <v>33</v>
      </c>
      <c r="H10" s="65"/>
      <c r="I10" s="65"/>
      <c r="J10" s="65"/>
    </row>
    <row r="11" spans="2:10">
      <c r="B11" s="108" t="s">
        <v>130</v>
      </c>
      <c r="C11" s="78" t="s">
        <v>19</v>
      </c>
      <c r="D11" s="79">
        <f>SUM(D7:D10)</f>
        <v>244.6414064800002</v>
      </c>
      <c r="E11" s="104">
        <f t="shared" ref="E11:G11" si="0">SUM(E7:E10)</f>
        <v>244.6414064800002</v>
      </c>
      <c r="F11" s="79">
        <f t="shared" si="0"/>
        <v>225.81234341000001</v>
      </c>
      <c r="G11" s="109">
        <f t="shared" si="0"/>
        <v>225.81234341000001</v>
      </c>
      <c r="H11" s="65"/>
      <c r="I11" s="65"/>
      <c r="J11" s="65"/>
    </row>
    <row r="12" spans="2:10">
      <c r="B12" s="110" t="s">
        <v>93</v>
      </c>
      <c r="C12" s="63"/>
      <c r="D12" s="64"/>
      <c r="E12" s="66">
        <f>SUM(E6,E11)+1</f>
        <v>428.13951140909569</v>
      </c>
      <c r="F12" s="90"/>
      <c r="G12" s="71">
        <f>SUM(G6,G11)+1</f>
        <v>409.3104483390955</v>
      </c>
      <c r="H12" s="65"/>
      <c r="I12" s="65"/>
      <c r="J12" s="65"/>
    </row>
    <row r="13" spans="2:10">
      <c r="B13" s="106" t="s">
        <v>291</v>
      </c>
      <c r="C13" s="74" t="s">
        <v>135</v>
      </c>
      <c r="D13" s="75" t="s">
        <v>300</v>
      </c>
      <c r="E13" s="8">
        <v>4.2738576399999992</v>
      </c>
      <c r="F13" s="75" t="s">
        <v>300</v>
      </c>
      <c r="G13" s="107">
        <v>59</v>
      </c>
      <c r="H13" s="65"/>
      <c r="I13" s="65"/>
      <c r="J13" s="65"/>
    </row>
    <row r="14" spans="2:10">
      <c r="B14" s="106" t="s">
        <v>180</v>
      </c>
      <c r="C14" s="74" t="s">
        <v>135</v>
      </c>
      <c r="D14" s="75" t="s">
        <v>300</v>
      </c>
      <c r="E14" s="8">
        <v>217</v>
      </c>
      <c r="F14" s="75" t="s">
        <v>300</v>
      </c>
      <c r="G14" s="107">
        <v>218</v>
      </c>
      <c r="H14" s="65"/>
      <c r="I14" s="65"/>
      <c r="J14" s="65"/>
    </row>
    <row r="15" spans="2:10">
      <c r="B15" s="106" t="s">
        <v>174</v>
      </c>
      <c r="C15" s="74" t="s">
        <v>135</v>
      </c>
      <c r="D15" s="75" t="s">
        <v>300</v>
      </c>
      <c r="E15" s="8">
        <v>62</v>
      </c>
      <c r="F15" s="75" t="s">
        <v>300</v>
      </c>
      <c r="G15" s="107">
        <v>62</v>
      </c>
      <c r="H15" s="65"/>
      <c r="I15" s="65"/>
      <c r="J15" s="65"/>
    </row>
    <row r="16" spans="2:10">
      <c r="B16" s="106" t="s">
        <v>134</v>
      </c>
      <c r="C16" s="74" t="s">
        <v>135</v>
      </c>
      <c r="D16" s="75" t="s">
        <v>300</v>
      </c>
      <c r="E16" s="8">
        <v>0</v>
      </c>
      <c r="F16" s="75" t="s">
        <v>300</v>
      </c>
      <c r="G16" s="107">
        <v>224</v>
      </c>
      <c r="H16" s="65"/>
      <c r="I16" s="65"/>
      <c r="J16" s="65"/>
    </row>
    <row r="17" spans="2:10">
      <c r="B17" s="106" t="s">
        <v>127</v>
      </c>
      <c r="C17" s="74" t="s">
        <v>135</v>
      </c>
      <c r="D17" s="75" t="s">
        <v>300</v>
      </c>
      <c r="E17" s="8">
        <v>21</v>
      </c>
      <c r="F17" s="75" t="s">
        <v>300</v>
      </c>
      <c r="G17" s="107">
        <v>340</v>
      </c>
      <c r="H17" s="65"/>
      <c r="I17" s="65"/>
      <c r="J17" s="65"/>
    </row>
    <row r="18" spans="2:10">
      <c r="B18" s="108" t="s">
        <v>136</v>
      </c>
      <c r="C18" s="78" t="s">
        <v>135</v>
      </c>
      <c r="D18" s="79" t="s">
        <v>300</v>
      </c>
      <c r="E18" s="104">
        <f>SUM(E13:E17)</f>
        <v>304.27385763999996</v>
      </c>
      <c r="F18" s="79" t="s">
        <v>300</v>
      </c>
      <c r="G18" s="109">
        <f>SUM(G13:G17)</f>
        <v>903</v>
      </c>
      <c r="H18" s="65"/>
      <c r="I18" s="65"/>
      <c r="J18" s="65"/>
    </row>
    <row r="19" spans="2:10">
      <c r="B19" s="106" t="s">
        <v>179</v>
      </c>
      <c r="C19" s="74" t="s">
        <v>19</v>
      </c>
      <c r="D19" s="75">
        <v>0</v>
      </c>
      <c r="E19" s="8">
        <v>0</v>
      </c>
      <c r="F19" s="75">
        <v>37.229058030000047</v>
      </c>
      <c r="G19" s="107">
        <v>37.229058030000047</v>
      </c>
      <c r="H19" s="65"/>
      <c r="I19" s="65"/>
      <c r="J19" s="65"/>
    </row>
    <row r="20" spans="2:10">
      <c r="B20" s="108" t="s">
        <v>337</v>
      </c>
      <c r="C20" s="78" t="s">
        <v>19</v>
      </c>
      <c r="D20" s="79">
        <f>D19</f>
        <v>0</v>
      </c>
      <c r="E20" s="104">
        <f t="shared" ref="E20:G20" si="1">E19</f>
        <v>0</v>
      </c>
      <c r="F20" s="79">
        <f t="shared" si="1"/>
        <v>37.229058030000047</v>
      </c>
      <c r="G20" s="109">
        <f t="shared" si="1"/>
        <v>37.229058030000047</v>
      </c>
      <c r="H20" s="65"/>
      <c r="I20" s="65"/>
      <c r="J20" s="65"/>
    </row>
    <row r="21" spans="2:10">
      <c r="B21" s="108" t="s">
        <v>38</v>
      </c>
      <c r="C21" s="78" t="s">
        <v>39</v>
      </c>
      <c r="D21" s="79">
        <v>12.623929328453411</v>
      </c>
      <c r="E21" s="104">
        <v>8.2720951561152951</v>
      </c>
      <c r="F21" s="79">
        <v>39.847262830838424</v>
      </c>
      <c r="G21" s="109">
        <v>26.110756902329253</v>
      </c>
      <c r="H21" s="65"/>
      <c r="I21" s="65"/>
      <c r="J21" s="65"/>
    </row>
    <row r="22" spans="2:10">
      <c r="B22" s="110" t="s">
        <v>98</v>
      </c>
      <c r="C22" s="63"/>
      <c r="D22" s="64"/>
      <c r="E22" s="66">
        <f>SUM(E21,E20,E18)-1</f>
        <v>311.54595279611527</v>
      </c>
      <c r="F22" s="90"/>
      <c r="G22" s="71">
        <f>SUM(G21,G20,G18)-1</f>
        <v>965.33981493232932</v>
      </c>
      <c r="H22" s="65"/>
      <c r="I22" s="65"/>
      <c r="J22" s="65"/>
    </row>
    <row r="23" spans="2:10">
      <c r="B23" s="106" t="s">
        <v>137</v>
      </c>
      <c r="C23" s="74" t="s">
        <v>29</v>
      </c>
      <c r="D23" s="75">
        <v>20</v>
      </c>
      <c r="E23" s="8">
        <v>25.405999999999999</v>
      </c>
      <c r="F23" s="75">
        <v>28.861058939074987</v>
      </c>
      <c r="G23" s="107">
        <v>36.436076143386003</v>
      </c>
      <c r="H23" s="65"/>
      <c r="I23" s="65"/>
      <c r="J23" s="65"/>
    </row>
    <row r="24" spans="2:10">
      <c r="B24" s="106" t="s">
        <v>138</v>
      </c>
      <c r="C24" s="74" t="s">
        <v>29</v>
      </c>
      <c r="D24" s="75">
        <v>0</v>
      </c>
      <c r="E24" s="8">
        <v>0</v>
      </c>
      <c r="F24" s="75">
        <v>55.071037579999995</v>
      </c>
      <c r="G24" s="107">
        <v>69.771908110516989</v>
      </c>
      <c r="H24" s="65"/>
      <c r="I24" s="65"/>
      <c r="J24" s="65"/>
    </row>
    <row r="25" spans="2:10">
      <c r="B25" s="106" t="s">
        <v>139</v>
      </c>
      <c r="C25" s="74" t="s">
        <v>29</v>
      </c>
      <c r="D25" s="75">
        <v>0</v>
      </c>
      <c r="E25" s="8">
        <v>0</v>
      </c>
      <c r="F25" s="75">
        <v>51.499999999999993</v>
      </c>
      <c r="G25" s="107">
        <v>65.271100000000004</v>
      </c>
      <c r="H25" s="65"/>
      <c r="I25" s="65"/>
      <c r="J25" s="65"/>
    </row>
    <row r="26" spans="2:10">
      <c r="B26" s="106" t="s">
        <v>43</v>
      </c>
      <c r="C26" s="74" t="s">
        <v>29</v>
      </c>
      <c r="D26" s="75">
        <v>13.72543108</v>
      </c>
      <c r="E26" s="8">
        <v>16.847444757640002</v>
      </c>
      <c r="F26" s="75">
        <v>13.72543108</v>
      </c>
      <c r="G26" s="107">
        <v>16.847444757640002</v>
      </c>
      <c r="H26" s="65"/>
      <c r="I26" s="65"/>
      <c r="J26" s="65"/>
    </row>
    <row r="27" spans="2:10">
      <c r="B27" s="106" t="s">
        <v>181</v>
      </c>
      <c r="C27" s="74" t="s">
        <v>29</v>
      </c>
      <c r="D27" s="75">
        <v>51.618430070000002</v>
      </c>
      <c r="E27" s="8">
        <v>64.957655167901009</v>
      </c>
      <c r="F27" s="75">
        <v>51.618430070000002</v>
      </c>
      <c r="G27" s="107">
        <v>64.957655167901009</v>
      </c>
      <c r="H27" s="65"/>
      <c r="I27" s="65"/>
      <c r="J27" s="65"/>
    </row>
    <row r="28" spans="2:10">
      <c r="B28" s="106" t="s">
        <v>182</v>
      </c>
      <c r="C28" s="74" t="s">
        <v>29</v>
      </c>
      <c r="D28" s="75">
        <v>14.284018209999999</v>
      </c>
      <c r="E28" s="8">
        <v>18.208134292827999</v>
      </c>
      <c r="F28" s="75">
        <v>14.284018209999999</v>
      </c>
      <c r="G28" s="107">
        <v>18.208134292827999</v>
      </c>
      <c r="H28" s="65"/>
      <c r="I28" s="65"/>
      <c r="J28" s="65"/>
    </row>
    <row r="29" spans="2:10">
      <c r="B29" s="106" t="s">
        <v>183</v>
      </c>
      <c r="C29" s="74" t="s">
        <v>29</v>
      </c>
      <c r="D29" s="75">
        <v>0</v>
      </c>
      <c r="E29" s="8">
        <v>0</v>
      </c>
      <c r="F29" s="75">
        <v>3.0512899999999998</v>
      </c>
      <c r="G29" s="107">
        <v>3.7493579367500001</v>
      </c>
      <c r="H29" s="65"/>
      <c r="I29" s="65"/>
      <c r="J29" s="65"/>
    </row>
    <row r="30" spans="2:10">
      <c r="B30" s="106" t="s">
        <v>157</v>
      </c>
      <c r="C30" s="74" t="s">
        <v>29</v>
      </c>
      <c r="D30" s="75">
        <v>38.039087809999998</v>
      </c>
      <c r="E30" s="8">
        <v>47.836508689809996</v>
      </c>
      <c r="F30" s="75">
        <v>38.039087809999998</v>
      </c>
      <c r="G30" s="107">
        <v>47.836508689809996</v>
      </c>
      <c r="H30" s="65"/>
      <c r="I30" s="65"/>
      <c r="J30" s="65"/>
    </row>
    <row r="31" spans="2:10">
      <c r="B31" s="106" t="s">
        <v>50</v>
      </c>
      <c r="C31" s="74" t="s">
        <v>29</v>
      </c>
      <c r="D31" s="75">
        <v>131.9</v>
      </c>
      <c r="E31" s="8">
        <v>160.91800000000001</v>
      </c>
      <c r="F31" s="75">
        <v>139.83838572315662</v>
      </c>
      <c r="G31" s="107">
        <v>174.10807883474999</v>
      </c>
      <c r="H31" s="65"/>
      <c r="I31" s="65"/>
      <c r="J31" s="65"/>
    </row>
    <row r="32" spans="2:10">
      <c r="B32" s="108" t="s">
        <v>298</v>
      </c>
      <c r="C32" s="78" t="s">
        <v>29</v>
      </c>
      <c r="D32" s="79">
        <f>SUM(D23:D31)</f>
        <v>269.56696717</v>
      </c>
      <c r="E32" s="104">
        <f t="shared" ref="E32:G32" si="2">SUM(E23:E31)</f>
        <v>334.17374290817901</v>
      </c>
      <c r="F32" s="79">
        <f t="shared" si="2"/>
        <v>395.98873941223155</v>
      </c>
      <c r="G32" s="109">
        <f t="shared" si="2"/>
        <v>497.18626393358204</v>
      </c>
      <c r="H32" s="65"/>
      <c r="I32" s="65"/>
      <c r="J32" s="65"/>
    </row>
    <row r="33" spans="2:10">
      <c r="B33" s="110" t="s">
        <v>99</v>
      </c>
      <c r="C33" s="63"/>
      <c r="D33" s="64"/>
      <c r="E33" s="66">
        <f>E32</f>
        <v>334.17374290817901</v>
      </c>
      <c r="F33" s="90"/>
      <c r="G33" s="71">
        <f>G32</f>
        <v>497.18626393358204</v>
      </c>
      <c r="H33" s="65"/>
      <c r="I33" s="65"/>
      <c r="J33" s="65"/>
    </row>
    <row r="34" spans="2:10">
      <c r="B34" s="108" t="s">
        <v>143</v>
      </c>
      <c r="C34" s="78" t="s">
        <v>19</v>
      </c>
      <c r="D34" s="79">
        <v>320.60256434790199</v>
      </c>
      <c r="E34" s="104">
        <v>320.60256434790199</v>
      </c>
      <c r="F34" s="79">
        <v>349.06652152999993</v>
      </c>
      <c r="G34" s="109">
        <v>349.06652152999993</v>
      </c>
      <c r="H34" s="65"/>
      <c r="I34" s="65"/>
      <c r="J34" s="65"/>
    </row>
    <row r="35" spans="2:10">
      <c r="B35" s="108" t="s">
        <v>143</v>
      </c>
      <c r="C35" s="78" t="s">
        <v>9</v>
      </c>
      <c r="D35" s="79">
        <v>2.1498501400000003</v>
      </c>
      <c r="E35" s="104">
        <v>2.2896650078864322</v>
      </c>
      <c r="F35" s="79">
        <v>2.1498501400000003</v>
      </c>
      <c r="G35" s="109">
        <v>2.361527264079883</v>
      </c>
      <c r="H35" s="65"/>
      <c r="I35" s="65"/>
      <c r="J35" s="65"/>
    </row>
    <row r="36" spans="2:10">
      <c r="B36" s="106" t="s">
        <v>62</v>
      </c>
      <c r="C36" s="74" t="s">
        <v>19</v>
      </c>
      <c r="D36" s="75">
        <v>5.24762550662913</v>
      </c>
      <c r="E36" s="8">
        <v>5.24762550662913</v>
      </c>
      <c r="F36" s="75">
        <v>9.2756057866291286</v>
      </c>
      <c r="G36" s="107">
        <v>9.2756057866291286</v>
      </c>
      <c r="H36" s="65"/>
      <c r="I36" s="65"/>
      <c r="J36" s="65"/>
    </row>
    <row r="37" spans="2:10">
      <c r="B37" s="106" t="s">
        <v>63</v>
      </c>
      <c r="C37" s="74" t="s">
        <v>135</v>
      </c>
      <c r="D37" s="75" t="s">
        <v>300</v>
      </c>
      <c r="E37" s="8">
        <v>638.28041155860103</v>
      </c>
      <c r="F37" s="75" t="s">
        <v>300</v>
      </c>
      <c r="G37" s="107">
        <v>638.28041155860103</v>
      </c>
      <c r="H37" s="65"/>
      <c r="I37" s="65"/>
      <c r="J37" s="65"/>
    </row>
    <row r="38" spans="2:10">
      <c r="B38" s="106" t="s">
        <v>67</v>
      </c>
      <c r="C38" s="74" t="s">
        <v>135</v>
      </c>
      <c r="D38" s="75" t="s">
        <v>300</v>
      </c>
      <c r="E38" s="8">
        <v>80.77221050451908</v>
      </c>
      <c r="F38" s="75" t="s">
        <v>300</v>
      </c>
      <c r="G38" s="107">
        <v>80.77221050451908</v>
      </c>
      <c r="H38" s="65"/>
      <c r="I38" s="65"/>
      <c r="J38" s="65"/>
    </row>
    <row r="39" spans="2:10">
      <c r="B39" s="106" t="s">
        <v>64</v>
      </c>
      <c r="C39" s="74" t="s">
        <v>135</v>
      </c>
      <c r="D39" s="75" t="s">
        <v>288</v>
      </c>
      <c r="E39" s="8">
        <v>193.74511519330122</v>
      </c>
      <c r="F39" s="75" t="s">
        <v>288</v>
      </c>
      <c r="G39" s="107">
        <v>202.25320581739163</v>
      </c>
      <c r="H39" s="65"/>
      <c r="I39" s="65"/>
      <c r="J39" s="65"/>
    </row>
    <row r="40" spans="2:10">
      <c r="B40" s="108" t="s">
        <v>145</v>
      </c>
      <c r="C40" s="78" t="s">
        <v>135</v>
      </c>
      <c r="D40" s="79" t="s">
        <v>300</v>
      </c>
      <c r="E40" s="104">
        <f>SUM(E36:E39)</f>
        <v>918.04536276305043</v>
      </c>
      <c r="F40" s="79" t="s">
        <v>300</v>
      </c>
      <c r="G40" s="109">
        <f>SUM(G36:G39)</f>
        <v>930.58143366714091</v>
      </c>
      <c r="H40" s="65"/>
      <c r="I40" s="65"/>
      <c r="J40" s="65"/>
    </row>
    <row r="41" spans="2:10">
      <c r="B41" s="110" t="s">
        <v>100</v>
      </c>
      <c r="C41" s="63"/>
      <c r="D41" s="64"/>
      <c r="E41" s="66">
        <f>SUM(E40,E34:E35)</f>
        <v>1240.9375921188389</v>
      </c>
      <c r="F41" s="90"/>
      <c r="G41" s="71">
        <f>SUM(G40,G34:G35)</f>
        <v>1282.0094824612208</v>
      </c>
      <c r="H41" s="65"/>
      <c r="I41" s="65"/>
      <c r="J41" s="65"/>
    </row>
    <row r="42" spans="2:10">
      <c r="B42" s="111" t="s">
        <v>121</v>
      </c>
      <c r="C42" s="112"/>
      <c r="D42" s="113"/>
      <c r="E42" s="114">
        <f>SUM(E41,E33,E22,E12)</f>
        <v>2314.7967992322288</v>
      </c>
      <c r="F42" s="115"/>
      <c r="G42" s="114">
        <f>SUM(G41,G33,G22,G12)-1</f>
        <v>3152.8460096662275</v>
      </c>
      <c r="H42" s="65"/>
      <c r="I42" s="65"/>
      <c r="J42" s="65"/>
    </row>
    <row r="43" spans="2:10">
      <c r="I43" s="38" t="s">
        <v>332</v>
      </c>
    </row>
  </sheetData>
  <mergeCells count="3">
    <mergeCell ref="D2:E2"/>
    <mergeCell ref="F2:G2"/>
    <mergeCell ref="B2:B3"/>
  </mergeCells>
  <printOptions horizontalCentered="1" verticalCentered="1"/>
  <pageMargins left="0.23622047244094491" right="0.23622047244094491" top="0.74803149606299213" bottom="0.74803149606299213" header="0.31496062992125984" footer="0.31496062992125984"/>
  <pageSetup paperSize="9" scale="89" orientation="landscape" r:id="rId1"/>
  <ignoredErrors>
    <ignoredError sqref="E40:G41"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3A12-ED27-442F-92A2-F420D0AA40C2}">
  <sheetPr>
    <tabColor theme="4"/>
    <pageSetUpPr fitToPage="1"/>
  </sheetPr>
  <dimension ref="B2:N25"/>
  <sheetViews>
    <sheetView showGridLines="0" zoomScaleNormal="100" zoomScaleSheetLayoutView="100" workbookViewId="0"/>
  </sheetViews>
  <sheetFormatPr defaultRowHeight="14.25"/>
  <cols>
    <col min="1" max="1" width="1.86328125" customWidth="1"/>
    <col min="2" max="2" width="16.86328125" customWidth="1"/>
  </cols>
  <sheetData>
    <row r="2" spans="2:2">
      <c r="B2" s="371" t="s">
        <v>373</v>
      </c>
    </row>
    <row r="6" spans="2:2" ht="36">
      <c r="B6" s="377" t="s">
        <v>378</v>
      </c>
    </row>
    <row r="13" spans="2:2" ht="18">
      <c r="B13" s="373"/>
    </row>
    <row r="17" spans="2:14">
      <c r="B17" s="374"/>
    </row>
    <row r="24" spans="2:14">
      <c r="B24" s="375"/>
      <c r="C24" s="375"/>
      <c r="D24" s="375"/>
      <c r="E24" s="375"/>
      <c r="F24" s="375"/>
      <c r="G24" s="375"/>
      <c r="H24" s="375"/>
      <c r="I24" s="375"/>
      <c r="J24" s="375"/>
      <c r="K24" s="375"/>
      <c r="L24" s="375"/>
      <c r="M24" s="375"/>
      <c r="N24" s="375"/>
    </row>
    <row r="25" spans="2:14">
      <c r="B25" s="376" t="s">
        <v>376</v>
      </c>
    </row>
  </sheetData>
  <printOptions horizontalCentered="1" verticalCentered="1"/>
  <pageMargins left="0.23622047244094491" right="0.23622047244094491"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B3C8F9-8CFD-4F51-8074-BC2C0C8E0E7F}">
  <sheetPr>
    <pageSetUpPr fitToPage="1"/>
  </sheetPr>
  <dimension ref="B1:P47"/>
  <sheetViews>
    <sheetView showGridLines="0" tabSelected="1" zoomScale="85" zoomScaleNormal="85" zoomScaleSheetLayoutView="100" workbookViewId="0">
      <selection activeCell="D22" sqref="D22"/>
    </sheetView>
  </sheetViews>
  <sheetFormatPr defaultColWidth="8.73046875" defaultRowHeight="13.15"/>
  <cols>
    <col min="1" max="1" width="2.86328125" style="126" customWidth="1"/>
    <col min="2" max="2" width="35.59765625" style="126" customWidth="1"/>
    <col min="3" max="3" width="10.1328125" style="125" customWidth="1"/>
    <col min="4" max="9" width="10.1328125" style="126" customWidth="1"/>
    <col min="10" max="10" width="14.73046875" style="127" customWidth="1"/>
    <col min="11" max="11" width="11.1328125" style="126" customWidth="1"/>
    <col min="12" max="14" width="10.1328125" style="126" customWidth="1"/>
    <col min="15" max="15" width="8.73046875" style="126"/>
    <col min="16" max="16" width="11.1328125" style="126" customWidth="1"/>
    <col min="17" max="17" width="11.73046875" style="126" customWidth="1"/>
    <col min="18" max="18" width="11.265625" style="126" customWidth="1"/>
    <col min="19" max="16384" width="8.73046875" style="126"/>
  </cols>
  <sheetData>
    <row r="1" spans="2:14" ht="14.25">
      <c r="B1" s="124" t="s">
        <v>93</v>
      </c>
      <c r="D1" s="127"/>
      <c r="I1" s="127"/>
    </row>
    <row r="2" spans="2:14" ht="26.1" customHeight="1">
      <c r="B2" s="386" t="s">
        <v>27</v>
      </c>
      <c r="C2" s="128"/>
      <c r="D2" s="387" t="s">
        <v>244</v>
      </c>
      <c r="E2" s="387"/>
      <c r="F2" s="128"/>
      <c r="G2" s="387" t="s">
        <v>245</v>
      </c>
      <c r="H2" s="387"/>
      <c r="I2" s="128"/>
      <c r="J2" s="130" t="s">
        <v>246</v>
      </c>
      <c r="K2" s="387" t="s">
        <v>247</v>
      </c>
      <c r="L2" s="387"/>
      <c r="M2" s="384" t="s">
        <v>390</v>
      </c>
      <c r="N2" s="385"/>
    </row>
    <row r="3" spans="2:14" ht="25.15">
      <c r="B3" s="386"/>
      <c r="C3" s="130" t="s">
        <v>172</v>
      </c>
      <c r="D3" s="130" t="s">
        <v>190</v>
      </c>
      <c r="E3" s="130" t="s">
        <v>191</v>
      </c>
      <c r="F3" s="130" t="s">
        <v>3</v>
      </c>
      <c r="G3" s="130" t="s">
        <v>4</v>
      </c>
      <c r="H3" s="130" t="s">
        <v>5</v>
      </c>
      <c r="I3" s="130" t="s">
        <v>205</v>
      </c>
      <c r="J3" s="130" t="s">
        <v>1</v>
      </c>
      <c r="K3" s="130" t="s">
        <v>115</v>
      </c>
      <c r="L3" s="130" t="s">
        <v>113</v>
      </c>
      <c r="M3" s="130" t="s">
        <v>162</v>
      </c>
      <c r="N3" s="130" t="s">
        <v>301</v>
      </c>
    </row>
    <row r="4" spans="2:14" ht="18" customHeight="1">
      <c r="B4" s="131" t="s">
        <v>192</v>
      </c>
      <c r="C4" s="132"/>
      <c r="D4" s="133"/>
      <c r="E4" s="134"/>
      <c r="F4" s="135"/>
      <c r="G4" s="135"/>
      <c r="H4" s="135"/>
      <c r="I4" s="135"/>
      <c r="J4" s="135"/>
      <c r="K4" s="135"/>
      <c r="L4" s="135"/>
      <c r="M4" s="135"/>
      <c r="N4" s="136"/>
    </row>
    <row r="5" spans="2:14" ht="13.5" customHeight="1">
      <c r="B5" s="137" t="s">
        <v>14</v>
      </c>
      <c r="C5" s="138" t="s">
        <v>9</v>
      </c>
      <c r="D5" s="320">
        <v>2500</v>
      </c>
      <c r="E5" s="139">
        <v>500</v>
      </c>
      <c r="F5" s="138" t="s">
        <v>370</v>
      </c>
      <c r="G5" s="140">
        <v>42125</v>
      </c>
      <c r="H5" s="140">
        <v>43250</v>
      </c>
      <c r="I5" s="139">
        <v>155</v>
      </c>
      <c r="J5" s="138" t="s">
        <v>394</v>
      </c>
      <c r="K5" s="141" t="s">
        <v>170</v>
      </c>
      <c r="L5" s="141">
        <v>0.08</v>
      </c>
      <c r="M5" s="352">
        <v>866</v>
      </c>
      <c r="N5" s="348">
        <v>406</v>
      </c>
    </row>
    <row r="6" spans="2:14" ht="13.5" customHeight="1">
      <c r="B6" s="137" t="s">
        <v>15</v>
      </c>
      <c r="C6" s="138" t="s">
        <v>9</v>
      </c>
      <c r="D6" s="320">
        <v>4000</v>
      </c>
      <c r="E6" s="139">
        <v>500</v>
      </c>
      <c r="F6" s="138" t="s">
        <v>370</v>
      </c>
      <c r="G6" s="140">
        <v>43221</v>
      </c>
      <c r="H6" s="140">
        <v>45046</v>
      </c>
      <c r="I6" s="139">
        <v>523</v>
      </c>
      <c r="J6" s="138" t="s">
        <v>394</v>
      </c>
      <c r="K6" s="141" t="s">
        <v>170</v>
      </c>
      <c r="L6" s="141">
        <v>0.08</v>
      </c>
      <c r="M6" s="352">
        <v>3561</v>
      </c>
      <c r="N6" s="348">
        <v>2995</v>
      </c>
    </row>
    <row r="7" spans="2:14" ht="13.5" customHeight="1">
      <c r="B7" s="137" t="s">
        <v>16</v>
      </c>
      <c r="C7" s="138" t="s">
        <v>9</v>
      </c>
      <c r="D7" s="320">
        <v>7705</v>
      </c>
      <c r="E7" s="139">
        <v>417</v>
      </c>
      <c r="F7" s="138" t="s">
        <v>22</v>
      </c>
      <c r="G7" s="140">
        <v>44316</v>
      </c>
      <c r="H7" s="140">
        <v>46597</v>
      </c>
      <c r="I7" s="139">
        <v>189</v>
      </c>
      <c r="J7" s="138" t="s">
        <v>395</v>
      </c>
      <c r="K7" s="141" t="s">
        <v>170</v>
      </c>
      <c r="L7" s="141">
        <v>0.08</v>
      </c>
      <c r="M7" s="352">
        <v>8099</v>
      </c>
      <c r="N7" s="348">
        <v>8099</v>
      </c>
    </row>
    <row r="8" spans="2:14">
      <c r="B8" s="137" t="s">
        <v>32</v>
      </c>
      <c r="C8" s="138"/>
      <c r="D8" s="144"/>
      <c r="E8" s="145"/>
      <c r="F8" s="138"/>
      <c r="G8" s="138"/>
      <c r="H8" s="138"/>
      <c r="I8" s="145"/>
      <c r="J8" s="138"/>
      <c r="K8" s="138"/>
      <c r="L8" s="138"/>
      <c r="M8" s="352">
        <v>831</v>
      </c>
      <c r="N8" s="348">
        <v>831</v>
      </c>
    </row>
    <row r="9" spans="2:14" s="153" customFormat="1" ht="13.5" customHeight="1">
      <c r="B9" s="146" t="s">
        <v>193</v>
      </c>
      <c r="C9" s="147"/>
      <c r="D9" s="148"/>
      <c r="E9" s="149"/>
      <c r="F9" s="150"/>
      <c r="G9" s="150"/>
      <c r="H9" s="150"/>
      <c r="I9" s="149"/>
      <c r="J9" s="150"/>
      <c r="K9" s="150"/>
      <c r="L9" s="150"/>
      <c r="M9" s="151">
        <f>SUM(M5:M8)</f>
        <v>13357</v>
      </c>
      <c r="N9" s="152">
        <f>SUM(N5:N8)</f>
        <v>12331</v>
      </c>
    </row>
    <row r="10" spans="2:14" ht="13.5" customHeight="1">
      <c r="B10" s="131" t="s">
        <v>194</v>
      </c>
      <c r="C10" s="132"/>
      <c r="D10" s="154"/>
      <c r="E10" s="155"/>
      <c r="F10" s="135"/>
      <c r="G10" s="135"/>
      <c r="H10" s="135"/>
      <c r="I10" s="155"/>
      <c r="J10" s="135"/>
      <c r="K10" s="135"/>
      <c r="L10" s="135"/>
      <c r="M10" s="156"/>
      <c r="N10" s="157"/>
    </row>
    <row r="11" spans="2:14" ht="13.5" customHeight="1">
      <c r="B11" s="137" t="s">
        <v>20</v>
      </c>
      <c r="C11" s="138" t="s">
        <v>19</v>
      </c>
      <c r="D11" s="320">
        <v>491.08092499999998</v>
      </c>
      <c r="E11" s="139">
        <v>200</v>
      </c>
      <c r="F11" s="138" t="s">
        <v>370</v>
      </c>
      <c r="G11" s="140">
        <v>41821</v>
      </c>
      <c r="H11" s="140">
        <v>43831</v>
      </c>
      <c r="I11" s="139">
        <v>139</v>
      </c>
      <c r="J11" s="138" t="s">
        <v>394</v>
      </c>
      <c r="K11" s="141" t="s">
        <v>170</v>
      </c>
      <c r="L11" s="141">
        <v>7.0000000000000007E-2</v>
      </c>
      <c r="M11" s="352">
        <v>342</v>
      </c>
      <c r="N11" s="348">
        <v>240</v>
      </c>
    </row>
    <row r="12" spans="2:14" ht="13.5" customHeight="1">
      <c r="B12" s="137" t="s">
        <v>21</v>
      </c>
      <c r="C12" s="138" t="s">
        <v>19</v>
      </c>
      <c r="D12" s="320">
        <v>905</v>
      </c>
      <c r="E12" s="139">
        <v>107</v>
      </c>
      <c r="F12" s="138" t="s">
        <v>22</v>
      </c>
      <c r="G12" s="140">
        <v>43881</v>
      </c>
      <c r="H12" s="140">
        <v>46254</v>
      </c>
      <c r="I12" s="139">
        <v>88</v>
      </c>
      <c r="J12" s="138" t="s">
        <v>395</v>
      </c>
      <c r="K12" s="141" t="s">
        <v>170</v>
      </c>
      <c r="L12" s="141">
        <v>7.0000000000000007E-2</v>
      </c>
      <c r="M12" s="352">
        <v>905</v>
      </c>
      <c r="N12" s="348">
        <v>905</v>
      </c>
    </row>
    <row r="13" spans="2:14" s="153" customFormat="1" ht="13.5" customHeight="1">
      <c r="B13" s="146" t="s">
        <v>195</v>
      </c>
      <c r="C13" s="147"/>
      <c r="D13" s="148"/>
      <c r="E13" s="149"/>
      <c r="F13" s="150"/>
      <c r="G13" s="150"/>
      <c r="H13" s="150"/>
      <c r="I13" s="149"/>
      <c r="J13" s="150"/>
      <c r="K13" s="150"/>
      <c r="L13" s="150"/>
      <c r="M13" s="151">
        <f>SUM(M10:M12)</f>
        <v>1247</v>
      </c>
      <c r="N13" s="152">
        <f>SUM(N11:N12)</f>
        <v>1145</v>
      </c>
    </row>
    <row r="14" spans="2:14" ht="13.5" customHeight="1">
      <c r="B14" s="131" t="s">
        <v>196</v>
      </c>
      <c r="C14" s="132"/>
      <c r="D14" s="154"/>
      <c r="E14" s="155"/>
      <c r="F14" s="135"/>
      <c r="G14" s="135"/>
      <c r="H14" s="135"/>
      <c r="I14" s="155"/>
      <c r="J14" s="135"/>
      <c r="K14" s="135"/>
      <c r="L14" s="135"/>
      <c r="M14" s="156"/>
      <c r="N14" s="157"/>
    </row>
    <row r="15" spans="2:14" ht="27.75" customHeight="1">
      <c r="B15" s="137" t="s">
        <v>24</v>
      </c>
      <c r="C15" s="138" t="s">
        <v>9</v>
      </c>
      <c r="D15" s="320">
        <v>308</v>
      </c>
      <c r="E15" s="139">
        <v>0</v>
      </c>
      <c r="F15" s="138" t="s">
        <v>370</v>
      </c>
      <c r="G15" s="140">
        <v>42794</v>
      </c>
      <c r="H15" s="140" t="s">
        <v>288</v>
      </c>
      <c r="I15" s="139">
        <v>0</v>
      </c>
      <c r="J15" s="138" t="s">
        <v>394</v>
      </c>
      <c r="K15" s="141" t="s">
        <v>163</v>
      </c>
      <c r="L15" s="141" t="s">
        <v>164</v>
      </c>
      <c r="M15" s="352">
        <v>332</v>
      </c>
      <c r="N15" s="348">
        <v>283</v>
      </c>
    </row>
    <row r="16" spans="2:14" ht="13.5" customHeight="1">
      <c r="B16" s="137" t="s">
        <v>26</v>
      </c>
      <c r="C16" s="138" t="s">
        <v>9</v>
      </c>
      <c r="D16" s="320">
        <v>533</v>
      </c>
      <c r="E16" s="139">
        <v>100</v>
      </c>
      <c r="F16" s="138" t="s">
        <v>22</v>
      </c>
      <c r="G16" s="140">
        <v>44099</v>
      </c>
      <c r="H16" s="140">
        <v>45741</v>
      </c>
      <c r="I16" s="139">
        <v>64</v>
      </c>
      <c r="J16" s="138" t="s">
        <v>394</v>
      </c>
      <c r="K16" s="141" t="s">
        <v>170</v>
      </c>
      <c r="L16" s="141" t="s">
        <v>164</v>
      </c>
      <c r="M16" s="352">
        <v>563</v>
      </c>
      <c r="N16" s="348">
        <v>406</v>
      </c>
    </row>
    <row r="17" spans="2:15" s="153" customFormat="1" ht="13.5" customHeight="1">
      <c r="B17" s="146" t="s">
        <v>197</v>
      </c>
      <c r="C17" s="147"/>
      <c r="D17" s="148"/>
      <c r="E17" s="149"/>
      <c r="F17" s="150"/>
      <c r="G17" s="150"/>
      <c r="H17" s="150"/>
      <c r="I17" s="149"/>
      <c r="J17" s="150"/>
      <c r="K17" s="150"/>
      <c r="L17" s="150"/>
      <c r="M17" s="151">
        <f>M16+M15</f>
        <v>895</v>
      </c>
      <c r="N17" s="152">
        <f>N15+N16</f>
        <v>689</v>
      </c>
    </row>
    <row r="18" spans="2:15" ht="13.5" customHeight="1">
      <c r="B18" s="158" t="s">
        <v>198</v>
      </c>
      <c r="C18" s="132"/>
      <c r="D18" s="154"/>
      <c r="E18" s="155"/>
      <c r="F18" s="135"/>
      <c r="G18" s="135"/>
      <c r="H18" s="135"/>
      <c r="I18" s="155"/>
      <c r="J18" s="135"/>
      <c r="K18" s="135"/>
      <c r="L18" s="135"/>
      <c r="M18" s="156"/>
      <c r="N18" s="157"/>
    </row>
    <row r="19" spans="2:15" ht="13.5" customHeight="1">
      <c r="B19" s="137" t="s">
        <v>28</v>
      </c>
      <c r="C19" s="138" t="s">
        <v>19</v>
      </c>
      <c r="D19" s="320">
        <v>866.23749999999995</v>
      </c>
      <c r="E19" s="139">
        <v>200</v>
      </c>
      <c r="F19" s="138" t="s">
        <v>370</v>
      </c>
      <c r="G19" s="140">
        <v>42429</v>
      </c>
      <c r="H19" s="140">
        <v>43862</v>
      </c>
      <c r="I19" s="139">
        <v>59</v>
      </c>
      <c r="J19" s="138" t="s">
        <v>394</v>
      </c>
      <c r="K19" s="141" t="s">
        <v>254</v>
      </c>
      <c r="L19" s="141">
        <v>0.08</v>
      </c>
      <c r="M19" s="352">
        <v>683</v>
      </c>
      <c r="N19" s="348">
        <v>172</v>
      </c>
    </row>
    <row r="20" spans="2:15" ht="27.75" customHeight="1">
      <c r="B20" s="137" t="s">
        <v>20</v>
      </c>
      <c r="C20" s="138" t="s">
        <v>19</v>
      </c>
      <c r="D20" s="320">
        <v>1649.194718</v>
      </c>
      <c r="E20" s="139">
        <v>200</v>
      </c>
      <c r="F20" s="138" t="s">
        <v>370</v>
      </c>
      <c r="G20" s="140">
        <v>43410</v>
      </c>
      <c r="H20" s="140">
        <v>44470</v>
      </c>
      <c r="I20" s="139">
        <v>204</v>
      </c>
      <c r="J20" s="138" t="s">
        <v>394</v>
      </c>
      <c r="K20" s="141" t="s">
        <v>257</v>
      </c>
      <c r="L20" s="141" t="s">
        <v>271</v>
      </c>
      <c r="M20" s="352">
        <v>1254</v>
      </c>
      <c r="N20" s="348">
        <v>971</v>
      </c>
    </row>
    <row r="21" spans="2:15" ht="27.75" customHeight="1">
      <c r="B21" s="137" t="s">
        <v>21</v>
      </c>
      <c r="C21" s="138" t="s">
        <v>19</v>
      </c>
      <c r="D21" s="320">
        <v>4147.4709839999996</v>
      </c>
      <c r="E21" s="139">
        <v>200</v>
      </c>
      <c r="F21" s="138" t="s">
        <v>22</v>
      </c>
      <c r="G21" s="140">
        <v>44274</v>
      </c>
      <c r="H21" s="140">
        <v>46174</v>
      </c>
      <c r="I21" s="139">
        <v>176</v>
      </c>
      <c r="J21" s="138" t="s">
        <v>394</v>
      </c>
      <c r="K21" s="141" t="s">
        <v>257</v>
      </c>
      <c r="L21" s="141" t="s">
        <v>271</v>
      </c>
      <c r="M21" s="352">
        <v>3942</v>
      </c>
      <c r="N21" s="348">
        <v>3103</v>
      </c>
    </row>
    <row r="22" spans="2:15" ht="27.75" customHeight="1">
      <c r="B22" s="137" t="s">
        <v>292</v>
      </c>
      <c r="C22" s="138" t="s">
        <v>19</v>
      </c>
      <c r="D22" s="320">
        <v>1494.0239999999999</v>
      </c>
      <c r="E22" s="320">
        <v>100</v>
      </c>
      <c r="F22" s="138" t="s">
        <v>169</v>
      </c>
      <c r="G22" s="140">
        <v>45016</v>
      </c>
      <c r="H22" s="140">
        <v>47026</v>
      </c>
      <c r="I22" s="139">
        <v>0</v>
      </c>
      <c r="J22" s="138" t="s">
        <v>18</v>
      </c>
      <c r="K22" s="141" t="s">
        <v>257</v>
      </c>
      <c r="L22" s="141" t="s">
        <v>271</v>
      </c>
      <c r="M22" s="352">
        <v>1494</v>
      </c>
      <c r="N22" s="348">
        <v>1494</v>
      </c>
    </row>
    <row r="23" spans="2:15" ht="27.75" customHeight="1">
      <c r="B23" s="137" t="s">
        <v>293</v>
      </c>
      <c r="C23" s="138" t="s">
        <v>9</v>
      </c>
      <c r="D23" s="320">
        <v>141.88</v>
      </c>
      <c r="E23" s="320">
        <v>0</v>
      </c>
      <c r="F23" s="138" t="s">
        <v>169</v>
      </c>
      <c r="G23" s="140">
        <v>45016</v>
      </c>
      <c r="H23" s="140">
        <v>47026</v>
      </c>
      <c r="I23" s="139">
        <v>0</v>
      </c>
      <c r="J23" s="138" t="s">
        <v>18</v>
      </c>
      <c r="K23" s="141" t="s">
        <v>257</v>
      </c>
      <c r="L23" s="141" t="s">
        <v>271</v>
      </c>
      <c r="M23" s="352">
        <v>150</v>
      </c>
      <c r="N23" s="348">
        <v>150</v>
      </c>
    </row>
    <row r="24" spans="2:15">
      <c r="B24" s="137" t="s">
        <v>32</v>
      </c>
      <c r="C24" s="138"/>
      <c r="D24" s="144"/>
      <c r="E24" s="145"/>
      <c r="F24" s="138"/>
      <c r="G24" s="140"/>
      <c r="H24" s="140"/>
      <c r="I24" s="145"/>
      <c r="J24" s="138"/>
      <c r="K24" s="138"/>
      <c r="L24" s="138"/>
      <c r="M24" s="352">
        <v>2158</v>
      </c>
      <c r="N24" s="348">
        <v>1857</v>
      </c>
    </row>
    <row r="25" spans="2:15" s="153" customFormat="1" ht="13.5" customHeight="1">
      <c r="B25" s="146" t="s">
        <v>199</v>
      </c>
      <c r="C25" s="147"/>
      <c r="D25" s="148"/>
      <c r="E25" s="149"/>
      <c r="F25" s="150"/>
      <c r="G25" s="150"/>
      <c r="H25" s="150"/>
      <c r="I25" s="149"/>
      <c r="J25" s="150"/>
      <c r="K25" s="150"/>
      <c r="L25" s="150"/>
      <c r="M25" s="151">
        <f>SUM(M19:M24)+1</f>
        <v>9682</v>
      </c>
      <c r="N25" s="152">
        <f>SUM(N19:N24)</f>
        <v>7747</v>
      </c>
    </row>
    <row r="26" spans="2:15" ht="13.5" customHeight="1">
      <c r="B26" s="131" t="s">
        <v>200</v>
      </c>
      <c r="C26" s="132"/>
      <c r="D26" s="154"/>
      <c r="E26" s="155"/>
      <c r="F26" s="135"/>
      <c r="G26" s="135"/>
      <c r="H26" s="135"/>
      <c r="I26" s="155"/>
      <c r="J26" s="135"/>
      <c r="K26" s="135"/>
      <c r="L26" s="135"/>
      <c r="M26" s="156"/>
      <c r="N26" s="157"/>
    </row>
    <row r="27" spans="2:15" ht="13.5" customHeight="1">
      <c r="B27" s="137" t="s">
        <v>168</v>
      </c>
      <c r="C27" s="138" t="s">
        <v>9</v>
      </c>
      <c r="D27" s="320">
        <v>898</v>
      </c>
      <c r="E27" s="139">
        <v>100</v>
      </c>
      <c r="F27" s="138" t="s">
        <v>22</v>
      </c>
      <c r="G27" s="140">
        <v>43595</v>
      </c>
      <c r="H27" s="140">
        <v>45971</v>
      </c>
      <c r="I27" s="139">
        <v>81</v>
      </c>
      <c r="J27" s="138" t="s">
        <v>394</v>
      </c>
      <c r="K27" s="141" t="s">
        <v>170</v>
      </c>
      <c r="L27" s="141">
        <v>0.08</v>
      </c>
      <c r="M27" s="352">
        <v>864</v>
      </c>
      <c r="N27" s="348">
        <v>664</v>
      </c>
    </row>
    <row r="28" spans="2:15" ht="13.5" customHeight="1">
      <c r="B28" s="137" t="s">
        <v>308</v>
      </c>
      <c r="C28" s="138" t="s">
        <v>9</v>
      </c>
      <c r="D28" s="320">
        <v>840</v>
      </c>
      <c r="E28" s="139">
        <v>75</v>
      </c>
      <c r="F28" s="138" t="s">
        <v>169</v>
      </c>
      <c r="G28" s="140">
        <v>45108</v>
      </c>
      <c r="H28" s="140" t="s">
        <v>175</v>
      </c>
      <c r="I28" s="139"/>
      <c r="J28" s="138" t="s">
        <v>18</v>
      </c>
      <c r="K28" s="141" t="s">
        <v>170</v>
      </c>
      <c r="L28" s="141">
        <v>0.08</v>
      </c>
      <c r="M28" s="352">
        <v>888</v>
      </c>
      <c r="N28" s="348">
        <v>888</v>
      </c>
      <c r="O28" s="159"/>
    </row>
    <row r="29" spans="2:15" s="153" customFormat="1" ht="13.5" customHeight="1">
      <c r="B29" s="146" t="s">
        <v>201</v>
      </c>
      <c r="C29" s="147"/>
      <c r="D29" s="148"/>
      <c r="E29" s="151"/>
      <c r="F29" s="150"/>
      <c r="G29" s="150"/>
      <c r="H29" s="150"/>
      <c r="I29" s="149"/>
      <c r="J29" s="150"/>
      <c r="K29" s="150"/>
      <c r="L29" s="150"/>
      <c r="M29" s="151">
        <f>M27+M28</f>
        <v>1752</v>
      </c>
      <c r="N29" s="152">
        <f>SUM(N27:N28)</f>
        <v>1552</v>
      </c>
    </row>
    <row r="30" spans="2:15" s="153" customFormat="1" ht="13.5" customHeight="1">
      <c r="B30" s="131" t="s">
        <v>202</v>
      </c>
      <c r="C30" s="132"/>
      <c r="D30" s="154"/>
      <c r="E30" s="155"/>
      <c r="F30" s="135"/>
      <c r="G30" s="135"/>
      <c r="H30" s="135"/>
      <c r="I30" s="155"/>
      <c r="J30" s="135"/>
      <c r="K30" s="135"/>
      <c r="L30" s="135"/>
      <c r="M30" s="156"/>
      <c r="N30" s="157"/>
    </row>
    <row r="31" spans="2:15" s="153" customFormat="1" ht="21.75" customHeight="1">
      <c r="B31" s="322" t="s">
        <v>140</v>
      </c>
      <c r="C31" s="138" t="s">
        <v>19</v>
      </c>
      <c r="D31" s="320">
        <v>239.3</v>
      </c>
      <c r="E31" s="139">
        <v>100</v>
      </c>
      <c r="F31" s="138" t="s">
        <v>169</v>
      </c>
      <c r="G31" s="140">
        <v>44621</v>
      </c>
      <c r="H31" s="140">
        <v>46752</v>
      </c>
      <c r="I31" s="139">
        <f>39+1</f>
        <v>40</v>
      </c>
      <c r="J31" s="138" t="s">
        <v>395</v>
      </c>
      <c r="K31" s="160" t="s">
        <v>258</v>
      </c>
      <c r="L31" s="160" t="s">
        <v>255</v>
      </c>
      <c r="M31" s="352">
        <v>239</v>
      </c>
      <c r="N31" s="348">
        <v>239</v>
      </c>
    </row>
    <row r="32" spans="2:15" s="153" customFormat="1" ht="13.5" customHeight="1">
      <c r="B32" s="146" t="s">
        <v>203</v>
      </c>
      <c r="C32" s="147"/>
      <c r="D32" s="148"/>
      <c r="E32" s="151"/>
      <c r="F32" s="150"/>
      <c r="G32" s="150"/>
      <c r="H32" s="150"/>
      <c r="I32" s="149"/>
      <c r="J32" s="150"/>
      <c r="K32" s="150"/>
      <c r="L32" s="150"/>
      <c r="M32" s="151">
        <f>SUM(M31)</f>
        <v>239</v>
      </c>
      <c r="N32" s="152">
        <f>N31</f>
        <v>239</v>
      </c>
    </row>
    <row r="33" spans="2:16" ht="47.25" customHeight="1">
      <c r="B33" s="137" t="s">
        <v>251</v>
      </c>
      <c r="C33" s="138" t="s">
        <v>29</v>
      </c>
      <c r="D33" s="320">
        <v>1333</v>
      </c>
      <c r="E33" s="139" t="s">
        <v>10</v>
      </c>
      <c r="F33" s="138" t="s">
        <v>30</v>
      </c>
      <c r="G33" s="140" t="s">
        <v>288</v>
      </c>
      <c r="H33" s="140" t="s">
        <v>288</v>
      </c>
      <c r="I33" s="139" t="s">
        <v>10</v>
      </c>
      <c r="J33" s="365" t="s">
        <v>31</v>
      </c>
      <c r="K33" s="138" t="s">
        <v>256</v>
      </c>
      <c r="L33" s="141">
        <v>0.08</v>
      </c>
      <c r="M33" s="352">
        <v>1626</v>
      </c>
      <c r="N33" s="348">
        <v>1626</v>
      </c>
    </row>
    <row r="34" spans="2:16" ht="13.5" customHeight="1">
      <c r="B34" s="161" t="s">
        <v>188</v>
      </c>
      <c r="C34" s="162"/>
      <c r="D34" s="162"/>
      <c r="E34" s="163"/>
      <c r="F34" s="163"/>
      <c r="G34" s="163"/>
      <c r="H34" s="163"/>
      <c r="I34" s="164">
        <f>SUM(I5:I33)+1</f>
        <v>1719</v>
      </c>
      <c r="J34" s="163"/>
      <c r="K34" s="163"/>
      <c r="L34" s="163"/>
      <c r="M34" s="164">
        <f>M9+M13+M17+M25+M29+M32+M33-2</f>
        <v>28796</v>
      </c>
      <c r="N34" s="164">
        <f>N9+N13+N17+N25+N29+N32+N33+2</f>
        <v>25331</v>
      </c>
      <c r="P34" s="193"/>
    </row>
    <row r="35" spans="2:16">
      <c r="B35" s="165" t="s">
        <v>171</v>
      </c>
      <c r="C35" s="166"/>
      <c r="D35" s="166"/>
      <c r="E35" s="166"/>
      <c r="F35" s="166"/>
      <c r="G35" s="166"/>
      <c r="H35" s="166"/>
      <c r="I35" s="166"/>
      <c r="J35" s="166"/>
      <c r="K35" s="166"/>
      <c r="L35" s="166"/>
      <c r="M35" s="166"/>
      <c r="N35" s="166"/>
    </row>
    <row r="36" spans="2:16">
      <c r="B36" s="165" t="s">
        <v>306</v>
      </c>
      <c r="C36" s="166"/>
      <c r="D36" s="166"/>
      <c r="E36" s="166"/>
      <c r="F36" s="166"/>
      <c r="G36" s="166"/>
      <c r="H36" s="166"/>
      <c r="I36" s="166"/>
      <c r="J36" s="166"/>
      <c r="K36" s="166"/>
      <c r="L36" s="166"/>
      <c r="M36" s="166"/>
      <c r="N36" s="166"/>
    </row>
    <row r="37" spans="2:16" ht="24" customHeight="1">
      <c r="B37" s="383" t="s">
        <v>393</v>
      </c>
      <c r="C37" s="383"/>
      <c r="D37" s="383"/>
      <c r="E37" s="383"/>
      <c r="F37" s="383"/>
      <c r="G37" s="383"/>
      <c r="H37" s="383"/>
      <c r="I37" s="383"/>
      <c r="J37" s="383"/>
      <c r="K37" s="383"/>
      <c r="L37" s="383"/>
      <c r="M37" s="383"/>
      <c r="N37" s="383"/>
    </row>
    <row r="38" spans="2:16">
      <c r="B38" s="165"/>
      <c r="C38" s="166"/>
      <c r="D38" s="166"/>
      <c r="E38" s="166"/>
      <c r="F38" s="166"/>
      <c r="G38" s="166"/>
      <c r="H38" s="166"/>
      <c r="I38" s="166"/>
      <c r="J38" s="166"/>
      <c r="K38" s="166"/>
      <c r="L38" s="166"/>
      <c r="M38" s="166"/>
      <c r="N38" s="166"/>
    </row>
    <row r="39" spans="2:16">
      <c r="C39" s="126"/>
      <c r="J39" s="126"/>
    </row>
    <row r="40" spans="2:16">
      <c r="C40" s="126"/>
      <c r="J40" s="126"/>
    </row>
    <row r="41" spans="2:16">
      <c r="C41" s="126"/>
      <c r="J41" s="126"/>
    </row>
    <row r="42" spans="2:16">
      <c r="C42" s="126"/>
      <c r="J42" s="126"/>
    </row>
    <row r="43" spans="2:16">
      <c r="C43" s="126"/>
      <c r="J43" s="126"/>
    </row>
    <row r="44" spans="2:16">
      <c r="C44" s="126"/>
      <c r="J44" s="126"/>
    </row>
    <row r="45" spans="2:16">
      <c r="C45" s="126"/>
      <c r="J45" s="126"/>
    </row>
    <row r="47" spans="2:16">
      <c r="O47" s="153"/>
    </row>
  </sheetData>
  <mergeCells count="6">
    <mergeCell ref="B37:N37"/>
    <mergeCell ref="M2:N2"/>
    <mergeCell ref="B2:B3"/>
    <mergeCell ref="D2:E2"/>
    <mergeCell ref="G2:H2"/>
    <mergeCell ref="K2:L2"/>
  </mergeCells>
  <printOptions horizontalCentered="1" verticalCentered="1"/>
  <pageMargins left="0.23622047244094491" right="0.23622047244094491"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9B7F0-8F65-453F-A2A8-24361CBF3961}">
  <sheetPr>
    <pageSetUpPr fitToPage="1"/>
  </sheetPr>
  <dimension ref="B1:Q40"/>
  <sheetViews>
    <sheetView showGridLines="0" zoomScale="115" zoomScaleNormal="115" zoomScaleSheetLayoutView="100" workbookViewId="0">
      <selection activeCell="D20" sqref="D20"/>
    </sheetView>
  </sheetViews>
  <sheetFormatPr defaultColWidth="8.73046875" defaultRowHeight="13.15"/>
  <cols>
    <col min="1" max="1" width="2.86328125" style="126" customWidth="1"/>
    <col min="2" max="2" width="35.59765625" style="126" customWidth="1"/>
    <col min="3" max="3" width="10.1328125" style="125" customWidth="1"/>
    <col min="4" max="5" width="10.1328125" style="126" customWidth="1"/>
    <col min="6" max="6" width="9.73046875" style="126" customWidth="1"/>
    <col min="7" max="9" width="10.1328125" style="126" customWidth="1"/>
    <col min="10" max="10" width="14.73046875" style="127" customWidth="1"/>
    <col min="11" max="11" width="12.3984375" style="126" customWidth="1"/>
    <col min="12" max="14" width="10.1328125" style="126" customWidth="1"/>
    <col min="15" max="15" width="27.1328125" style="126" bestFit="1" customWidth="1"/>
    <col min="16" max="16384" width="8.73046875" style="126"/>
  </cols>
  <sheetData>
    <row r="1" spans="2:17" ht="14.25">
      <c r="B1" s="124" t="s">
        <v>98</v>
      </c>
      <c r="C1" s="126"/>
      <c r="J1" s="126"/>
    </row>
    <row r="2" spans="2:17" ht="26.25" customHeight="1">
      <c r="B2" s="412" t="s">
        <v>27</v>
      </c>
      <c r="C2" s="167"/>
      <c r="D2" s="384" t="s">
        <v>244</v>
      </c>
      <c r="E2" s="385"/>
      <c r="F2" s="167"/>
      <c r="G2" s="384" t="s">
        <v>245</v>
      </c>
      <c r="H2" s="385"/>
      <c r="I2" s="167"/>
      <c r="J2" s="130" t="s">
        <v>246</v>
      </c>
      <c r="K2" s="387" t="s">
        <v>247</v>
      </c>
      <c r="L2" s="387"/>
      <c r="M2" s="384" t="s">
        <v>390</v>
      </c>
      <c r="N2" s="385"/>
    </row>
    <row r="3" spans="2:17" ht="28.5" customHeight="1">
      <c r="B3" s="412"/>
      <c r="C3" s="130" t="s">
        <v>172</v>
      </c>
      <c r="D3" s="130" t="s">
        <v>190</v>
      </c>
      <c r="E3" s="130" t="s">
        <v>191</v>
      </c>
      <c r="F3" s="130" t="s">
        <v>3</v>
      </c>
      <c r="G3" s="130" t="s">
        <v>4</v>
      </c>
      <c r="H3" s="130" t="s">
        <v>5</v>
      </c>
      <c r="I3" s="130" t="s">
        <v>204</v>
      </c>
      <c r="J3" s="130" t="s">
        <v>1</v>
      </c>
      <c r="K3" s="130" t="s">
        <v>115</v>
      </c>
      <c r="L3" s="130" t="s">
        <v>113</v>
      </c>
      <c r="M3" s="130" t="s">
        <v>162</v>
      </c>
      <c r="N3" s="130" t="s">
        <v>301</v>
      </c>
    </row>
    <row r="4" spans="2:17" ht="18" customHeight="1">
      <c r="B4" s="131" t="s">
        <v>148</v>
      </c>
      <c r="C4" s="168"/>
      <c r="D4" s="169"/>
      <c r="E4" s="170"/>
      <c r="F4" s="171"/>
      <c r="G4" s="171"/>
      <c r="H4" s="171"/>
      <c r="I4" s="171"/>
      <c r="J4" s="171"/>
      <c r="K4" s="171"/>
      <c r="L4" s="171"/>
      <c r="M4" s="171"/>
      <c r="N4" s="172"/>
    </row>
    <row r="5" spans="2:17" ht="42">
      <c r="B5" s="137" t="s">
        <v>272</v>
      </c>
      <c r="C5" s="138" t="s">
        <v>9</v>
      </c>
      <c r="D5" s="320">
        <v>1491.5</v>
      </c>
      <c r="E5" s="139">
        <v>25</v>
      </c>
      <c r="F5" s="173" t="s">
        <v>370</v>
      </c>
      <c r="G5" s="140">
        <v>42064</v>
      </c>
      <c r="H5" s="140">
        <v>43040</v>
      </c>
      <c r="I5" s="139">
        <v>14</v>
      </c>
      <c r="J5" s="138" t="s">
        <v>25</v>
      </c>
      <c r="K5" s="141" t="s">
        <v>281</v>
      </c>
      <c r="L5" s="141" t="s">
        <v>263</v>
      </c>
      <c r="M5" s="352">
        <v>769</v>
      </c>
      <c r="N5" s="348">
        <v>488</v>
      </c>
      <c r="P5" s="174"/>
      <c r="Q5" s="174"/>
    </row>
    <row r="6" spans="2:17" ht="16.5" customHeight="1">
      <c r="B6" s="137" t="s">
        <v>273</v>
      </c>
      <c r="C6" s="138" t="s">
        <v>9</v>
      </c>
      <c r="D6" s="320">
        <v>1618.6</v>
      </c>
      <c r="E6" s="404">
        <v>25</v>
      </c>
      <c r="F6" s="413" t="s">
        <v>370</v>
      </c>
      <c r="G6" s="401">
        <v>43070</v>
      </c>
      <c r="H6" s="401">
        <v>44256</v>
      </c>
      <c r="I6" s="404">
        <v>14</v>
      </c>
      <c r="J6" s="398" t="s">
        <v>25</v>
      </c>
      <c r="K6" s="409" t="s">
        <v>281</v>
      </c>
      <c r="L6" s="409" t="s">
        <v>263</v>
      </c>
      <c r="M6" s="392">
        <v>2236</v>
      </c>
      <c r="N6" s="395">
        <v>1633</v>
      </c>
      <c r="P6" s="174"/>
      <c r="Q6" s="174"/>
    </row>
    <row r="7" spans="2:17" ht="16.5" customHeight="1">
      <c r="B7" s="137" t="s">
        <v>274</v>
      </c>
      <c r="C7" s="138" t="s">
        <v>19</v>
      </c>
      <c r="D7" s="320">
        <v>290.4999995</v>
      </c>
      <c r="E7" s="405"/>
      <c r="F7" s="414"/>
      <c r="G7" s="402"/>
      <c r="H7" s="402"/>
      <c r="I7" s="405"/>
      <c r="J7" s="399"/>
      <c r="K7" s="410"/>
      <c r="L7" s="410"/>
      <c r="M7" s="393"/>
      <c r="N7" s="396"/>
      <c r="P7" s="174"/>
      <c r="Q7" s="174"/>
    </row>
    <row r="8" spans="2:17" ht="16.5" customHeight="1">
      <c r="B8" s="137" t="s">
        <v>275</v>
      </c>
      <c r="C8" s="138" t="s">
        <v>29</v>
      </c>
      <c r="D8" s="320">
        <v>570.20000000000005</v>
      </c>
      <c r="E8" s="406"/>
      <c r="F8" s="415"/>
      <c r="G8" s="403"/>
      <c r="H8" s="403"/>
      <c r="I8" s="406"/>
      <c r="J8" s="400"/>
      <c r="K8" s="411"/>
      <c r="L8" s="411"/>
      <c r="M8" s="394"/>
      <c r="N8" s="397"/>
      <c r="P8" s="174"/>
      <c r="Q8" s="174"/>
    </row>
    <row r="9" spans="2:17" ht="16.5" customHeight="1">
      <c r="B9" s="137" t="s">
        <v>276</v>
      </c>
      <c r="C9" s="138" t="s">
        <v>9</v>
      </c>
      <c r="D9" s="320">
        <v>3641.586918</v>
      </c>
      <c r="E9" s="404">
        <v>25</v>
      </c>
      <c r="F9" s="391" t="s">
        <v>22</v>
      </c>
      <c r="G9" s="401">
        <v>43862</v>
      </c>
      <c r="H9" s="389">
        <v>45200</v>
      </c>
      <c r="I9" s="390">
        <v>17</v>
      </c>
      <c r="J9" s="398" t="s">
        <v>25</v>
      </c>
      <c r="K9" s="409" t="s">
        <v>281</v>
      </c>
      <c r="L9" s="409" t="s">
        <v>263</v>
      </c>
      <c r="M9" s="392">
        <v>5143</v>
      </c>
      <c r="N9" s="395">
        <v>3810</v>
      </c>
      <c r="P9" s="174"/>
      <c r="Q9" s="174"/>
    </row>
    <row r="10" spans="2:17" ht="16.5" customHeight="1">
      <c r="B10" s="137" t="s">
        <v>277</v>
      </c>
      <c r="C10" s="138" t="s">
        <v>19</v>
      </c>
      <c r="D10" s="320">
        <v>590</v>
      </c>
      <c r="E10" s="405"/>
      <c r="F10" s="391"/>
      <c r="G10" s="402"/>
      <c r="H10" s="389"/>
      <c r="I10" s="390"/>
      <c r="J10" s="399"/>
      <c r="K10" s="410"/>
      <c r="L10" s="410"/>
      <c r="M10" s="393"/>
      <c r="N10" s="396"/>
      <c r="P10" s="174"/>
      <c r="Q10" s="174"/>
    </row>
    <row r="11" spans="2:17" ht="16.5" customHeight="1">
      <c r="B11" s="137" t="s">
        <v>278</v>
      </c>
      <c r="C11" s="138" t="s">
        <v>29</v>
      </c>
      <c r="D11" s="320">
        <v>664.30899999999997</v>
      </c>
      <c r="E11" s="406"/>
      <c r="F11" s="391"/>
      <c r="G11" s="403"/>
      <c r="H11" s="389"/>
      <c r="I11" s="390"/>
      <c r="J11" s="400"/>
      <c r="K11" s="411"/>
      <c r="L11" s="410"/>
      <c r="M11" s="394"/>
      <c r="N11" s="397"/>
      <c r="P11" s="174"/>
      <c r="Q11" s="174"/>
    </row>
    <row r="12" spans="2:17" ht="17.25" customHeight="1">
      <c r="B12" s="137" t="s">
        <v>279</v>
      </c>
      <c r="C12" s="138" t="s">
        <v>9</v>
      </c>
      <c r="D12" s="320">
        <v>1705.3</v>
      </c>
      <c r="E12" s="407">
        <v>25</v>
      </c>
      <c r="F12" s="391" t="s">
        <v>185</v>
      </c>
      <c r="G12" s="323">
        <v>44909</v>
      </c>
      <c r="H12" s="389" t="s">
        <v>175</v>
      </c>
      <c r="I12" s="390">
        <v>4</v>
      </c>
      <c r="J12" s="398" t="s">
        <v>25</v>
      </c>
      <c r="K12" s="413" t="s">
        <v>176</v>
      </c>
      <c r="L12" s="416">
        <v>0.04</v>
      </c>
      <c r="M12" s="418">
        <v>3178</v>
      </c>
      <c r="N12" s="419">
        <v>569</v>
      </c>
      <c r="P12" s="174"/>
      <c r="Q12" s="174"/>
    </row>
    <row r="13" spans="2:17" ht="17.25" customHeight="1">
      <c r="B13" s="137" t="s">
        <v>280</v>
      </c>
      <c r="C13" s="138" t="s">
        <v>29</v>
      </c>
      <c r="D13" s="320">
        <v>229.25</v>
      </c>
      <c r="E13" s="408"/>
      <c r="F13" s="391"/>
      <c r="G13" s="324">
        <v>45096</v>
      </c>
      <c r="H13" s="389"/>
      <c r="I13" s="390"/>
      <c r="J13" s="399"/>
      <c r="K13" s="414"/>
      <c r="L13" s="417"/>
      <c r="M13" s="418"/>
      <c r="N13" s="419"/>
      <c r="P13" s="174"/>
      <c r="Q13" s="174"/>
    </row>
    <row r="14" spans="2:17" ht="17.25" customHeight="1">
      <c r="B14" s="137" t="s">
        <v>297</v>
      </c>
      <c r="C14" s="138" t="s">
        <v>19</v>
      </c>
      <c r="D14" s="320">
        <v>947</v>
      </c>
      <c r="E14" s="320">
        <v>25</v>
      </c>
      <c r="F14" s="391"/>
      <c r="G14" s="323">
        <v>45014</v>
      </c>
      <c r="H14" s="389"/>
      <c r="I14" s="390"/>
      <c r="J14" s="399"/>
      <c r="K14" s="414"/>
      <c r="L14" s="325">
        <v>0.05</v>
      </c>
      <c r="M14" s="418"/>
      <c r="N14" s="419"/>
      <c r="P14" s="174"/>
      <c r="Q14" s="174"/>
    </row>
    <row r="15" spans="2:17" ht="13.5" customHeight="1">
      <c r="B15" s="131" t="s">
        <v>32</v>
      </c>
      <c r="C15" s="132"/>
      <c r="D15" s="154"/>
      <c r="E15" s="175"/>
      <c r="F15" s="135"/>
      <c r="G15" s="135"/>
      <c r="H15" s="135"/>
      <c r="I15" s="341">
        <v>0</v>
      </c>
      <c r="J15" s="135"/>
      <c r="K15" s="141"/>
      <c r="L15" s="135"/>
      <c r="M15" s="352">
        <v>9765</v>
      </c>
      <c r="N15" s="348">
        <v>6087</v>
      </c>
      <c r="P15" s="174"/>
      <c r="Q15" s="174"/>
    </row>
    <row r="16" spans="2:17" s="153" customFormat="1" ht="13.5" customHeight="1">
      <c r="B16" s="146" t="s">
        <v>136</v>
      </c>
      <c r="C16" s="147"/>
      <c r="D16" s="148"/>
      <c r="E16" s="149"/>
      <c r="F16" s="150"/>
      <c r="G16" s="150"/>
      <c r="H16" s="150"/>
      <c r="I16" s="149"/>
      <c r="J16" s="150"/>
      <c r="K16" s="150"/>
      <c r="L16" s="150"/>
      <c r="M16" s="151">
        <f>SUM(M5:M15)-1</f>
        <v>21090</v>
      </c>
      <c r="N16" s="152">
        <f>SUM(N5:N15)+2</f>
        <v>12589</v>
      </c>
      <c r="P16" s="174"/>
      <c r="Q16" s="174"/>
    </row>
    <row r="17" spans="2:17" ht="13.5" customHeight="1">
      <c r="B17" s="131" t="s">
        <v>261</v>
      </c>
      <c r="C17" s="138"/>
      <c r="D17" s="144"/>
      <c r="E17" s="145"/>
      <c r="F17" s="173"/>
      <c r="G17" s="140"/>
      <c r="H17" s="140"/>
      <c r="I17" s="145"/>
      <c r="J17" s="138"/>
      <c r="K17" s="141"/>
      <c r="L17" s="141"/>
      <c r="M17" s="142"/>
      <c r="N17" s="143"/>
      <c r="P17" s="174"/>
      <c r="Q17" s="174" t="s">
        <v>332</v>
      </c>
    </row>
    <row r="18" spans="2:17">
      <c r="B18" s="137" t="s">
        <v>35</v>
      </c>
      <c r="C18" s="138" t="s">
        <v>19</v>
      </c>
      <c r="D18" s="320">
        <v>590</v>
      </c>
      <c r="E18" s="139">
        <v>200</v>
      </c>
      <c r="F18" s="173" t="s">
        <v>370</v>
      </c>
      <c r="G18" s="140">
        <v>41791</v>
      </c>
      <c r="H18" s="140">
        <v>44148</v>
      </c>
      <c r="I18" s="139">
        <v>20</v>
      </c>
      <c r="J18" s="138" t="s">
        <v>25</v>
      </c>
      <c r="K18" s="141" t="s">
        <v>170</v>
      </c>
      <c r="L18" s="141">
        <v>0.08</v>
      </c>
      <c r="M18" s="352">
        <v>169</v>
      </c>
      <c r="N18" s="348">
        <v>71</v>
      </c>
      <c r="P18" s="174"/>
      <c r="Q18" s="174"/>
    </row>
    <row r="19" spans="2:17" ht="13.5" customHeight="1">
      <c r="B19" s="137" t="s">
        <v>28</v>
      </c>
      <c r="C19" s="138" t="s">
        <v>19</v>
      </c>
      <c r="D19" s="320">
        <v>1200</v>
      </c>
      <c r="E19" s="139">
        <v>150</v>
      </c>
      <c r="F19" s="173" t="s">
        <v>22</v>
      </c>
      <c r="G19" s="140">
        <v>43483</v>
      </c>
      <c r="H19" s="140">
        <v>45564</v>
      </c>
      <c r="I19" s="139">
        <v>101</v>
      </c>
      <c r="J19" s="138" t="s">
        <v>25</v>
      </c>
      <c r="K19" s="141" t="s">
        <v>170</v>
      </c>
      <c r="L19" s="141">
        <v>0.08</v>
      </c>
      <c r="M19" s="352">
        <v>1190</v>
      </c>
      <c r="N19" s="348">
        <v>895</v>
      </c>
      <c r="P19" s="174"/>
      <c r="Q19" s="174"/>
    </row>
    <row r="20" spans="2:17" ht="13.5" customHeight="1">
      <c r="B20" s="137" t="s">
        <v>309</v>
      </c>
      <c r="C20" s="138" t="s">
        <v>19</v>
      </c>
      <c r="D20" s="320">
        <v>821</v>
      </c>
      <c r="E20" s="145">
        <v>100</v>
      </c>
      <c r="F20" s="173" t="s">
        <v>169</v>
      </c>
      <c r="G20" s="140">
        <v>45018</v>
      </c>
      <c r="H20" s="140">
        <v>47248</v>
      </c>
      <c r="I20" s="139">
        <v>0</v>
      </c>
      <c r="J20" s="138" t="s">
        <v>25</v>
      </c>
      <c r="K20" s="141" t="s">
        <v>170</v>
      </c>
      <c r="L20" s="141">
        <v>0.08</v>
      </c>
      <c r="M20" s="352">
        <v>821</v>
      </c>
      <c r="N20" s="348">
        <v>148</v>
      </c>
      <c r="P20" s="174"/>
      <c r="Q20" s="174"/>
    </row>
    <row r="21" spans="2:17" ht="13.5" customHeight="1">
      <c r="B21" s="137" t="s">
        <v>32</v>
      </c>
      <c r="C21" s="138"/>
      <c r="D21" s="144"/>
      <c r="E21" s="145"/>
      <c r="F21" s="173"/>
      <c r="G21" s="140"/>
      <c r="H21" s="140"/>
      <c r="I21" s="145"/>
      <c r="J21" s="138"/>
      <c r="K21" s="138"/>
      <c r="L21" s="138"/>
      <c r="M21" s="352">
        <v>75</v>
      </c>
      <c r="N21" s="348">
        <v>70</v>
      </c>
      <c r="P21" s="174"/>
      <c r="Q21" s="174"/>
    </row>
    <row r="22" spans="2:17" s="153" customFormat="1" ht="13.5" customHeight="1">
      <c r="B22" s="146" t="s">
        <v>261</v>
      </c>
      <c r="C22" s="147"/>
      <c r="D22" s="148"/>
      <c r="E22" s="149"/>
      <c r="F22" s="150"/>
      <c r="G22" s="150"/>
      <c r="H22" s="150"/>
      <c r="I22" s="149"/>
      <c r="J22" s="150"/>
      <c r="K22" s="150"/>
      <c r="L22" s="150"/>
      <c r="M22" s="151">
        <f>SUM(M18:M21)</f>
        <v>2255</v>
      </c>
      <c r="N22" s="152">
        <f>SUM(N18:N21)</f>
        <v>1184</v>
      </c>
      <c r="P22" s="174"/>
      <c r="Q22" s="174"/>
    </row>
    <row r="23" spans="2:17" ht="13.5" customHeight="1">
      <c r="B23" s="131" t="s">
        <v>149</v>
      </c>
      <c r="C23" s="132"/>
      <c r="D23" s="154"/>
      <c r="E23" s="155"/>
      <c r="F23" s="135"/>
      <c r="G23" s="135"/>
      <c r="H23" s="135"/>
      <c r="I23" s="155"/>
      <c r="J23" s="135"/>
      <c r="K23" s="135"/>
      <c r="L23" s="135"/>
      <c r="M23" s="156"/>
      <c r="N23" s="157"/>
      <c r="P23" s="174"/>
      <c r="Q23" s="174"/>
    </row>
    <row r="24" spans="2:17" ht="13.5" customHeight="1">
      <c r="B24" s="137" t="s">
        <v>38</v>
      </c>
      <c r="C24" s="138" t="s">
        <v>39</v>
      </c>
      <c r="D24" s="320" t="s">
        <v>299</v>
      </c>
      <c r="E24" s="139" t="s">
        <v>299</v>
      </c>
      <c r="F24" s="173" t="s">
        <v>61</v>
      </c>
      <c r="G24" s="140">
        <v>42795</v>
      </c>
      <c r="H24" s="140" t="s">
        <v>299</v>
      </c>
      <c r="I24" s="139"/>
      <c r="J24" s="138" t="s">
        <v>25</v>
      </c>
      <c r="K24" s="160" t="s">
        <v>288</v>
      </c>
      <c r="L24" s="160" t="s">
        <v>288</v>
      </c>
      <c r="M24" s="352">
        <v>874</v>
      </c>
      <c r="N24" s="348">
        <v>867</v>
      </c>
      <c r="O24" s="176"/>
      <c r="P24" s="174"/>
      <c r="Q24" s="174"/>
    </row>
    <row r="25" spans="2:17" ht="13.5" customHeight="1">
      <c r="B25" s="137" t="s">
        <v>32</v>
      </c>
      <c r="C25" s="138"/>
      <c r="D25" s="144"/>
      <c r="E25" s="145"/>
      <c r="F25" s="177"/>
      <c r="G25" s="140"/>
      <c r="H25" s="140"/>
      <c r="I25" s="145"/>
      <c r="J25" s="138"/>
      <c r="K25" s="141"/>
      <c r="L25" s="141"/>
      <c r="M25" s="352">
        <v>12</v>
      </c>
      <c r="N25" s="348">
        <v>11</v>
      </c>
      <c r="P25" s="174"/>
      <c r="Q25" s="174"/>
    </row>
    <row r="26" spans="2:17" s="153" customFormat="1" ht="13.5" customHeight="1">
      <c r="B26" s="146" t="s">
        <v>149</v>
      </c>
      <c r="C26" s="147"/>
      <c r="D26" s="148"/>
      <c r="E26" s="149"/>
      <c r="F26" s="178"/>
      <c r="G26" s="150"/>
      <c r="H26" s="150"/>
      <c r="I26" s="149"/>
      <c r="J26" s="150"/>
      <c r="K26" s="150"/>
      <c r="L26" s="150"/>
      <c r="M26" s="151">
        <f>M24+M25</f>
        <v>886</v>
      </c>
      <c r="N26" s="152">
        <f>N24+N25</f>
        <v>878</v>
      </c>
      <c r="P26" s="174"/>
      <c r="Q26" s="174"/>
    </row>
    <row r="27" spans="2:17" ht="13.5" customHeight="1">
      <c r="B27" s="161" t="s">
        <v>98</v>
      </c>
      <c r="C27" s="162"/>
      <c r="D27" s="162"/>
      <c r="E27" s="163"/>
      <c r="F27" s="163"/>
      <c r="G27" s="163"/>
      <c r="H27" s="163"/>
      <c r="I27" s="164">
        <f>SUM(I4:I26)</f>
        <v>170</v>
      </c>
      <c r="J27" s="163"/>
      <c r="K27" s="163"/>
      <c r="L27" s="163"/>
      <c r="M27" s="164">
        <f>M16+M22+M26-1</f>
        <v>24230</v>
      </c>
      <c r="N27" s="179">
        <f>N16+N22+N26</f>
        <v>14651</v>
      </c>
      <c r="O27" s="153"/>
      <c r="P27" s="174"/>
      <c r="Q27" s="174"/>
    </row>
    <row r="28" spans="2:17">
      <c r="B28" s="180" t="s">
        <v>307</v>
      </c>
      <c r="C28" s="181"/>
      <c r="D28" s="182"/>
      <c r="E28" s="183"/>
      <c r="F28" s="184"/>
      <c r="G28" s="185"/>
      <c r="H28" s="185"/>
      <c r="I28" s="183"/>
      <c r="J28" s="184"/>
      <c r="K28" s="184"/>
      <c r="L28" s="184"/>
      <c r="M28" s="183"/>
      <c r="N28" s="183"/>
    </row>
    <row r="29" spans="2:17" ht="23.65" customHeight="1">
      <c r="B29" s="388" t="s">
        <v>391</v>
      </c>
      <c r="C29" s="388"/>
      <c r="D29" s="388"/>
      <c r="E29" s="388"/>
      <c r="F29" s="388"/>
      <c r="G29" s="388"/>
      <c r="H29" s="388"/>
      <c r="I29" s="388"/>
      <c r="J29" s="388"/>
      <c r="K29" s="388"/>
      <c r="L29" s="388"/>
      <c r="M29" s="388"/>
      <c r="N29" s="388"/>
    </row>
    <row r="30" spans="2:17">
      <c r="B30" s="180"/>
      <c r="C30" s="181"/>
      <c r="D30" s="182"/>
      <c r="E30" s="183"/>
      <c r="F30" s="184"/>
      <c r="G30" s="185"/>
      <c r="H30" s="185"/>
      <c r="I30" s="183"/>
      <c r="J30" s="184"/>
      <c r="K30" s="184"/>
      <c r="L30" s="184"/>
      <c r="M30" s="183"/>
      <c r="N30" s="183"/>
    </row>
    <row r="31" spans="2:17">
      <c r="B31" s="186"/>
      <c r="C31" s="186"/>
      <c r="D31" s="187"/>
      <c r="E31" s="188"/>
      <c r="F31" s="189"/>
      <c r="G31" s="190"/>
      <c r="H31" s="190"/>
      <c r="I31" s="188"/>
      <c r="J31" s="189"/>
      <c r="K31" s="189"/>
      <c r="L31" s="189"/>
      <c r="M31" s="188"/>
      <c r="N31" s="188"/>
    </row>
    <row r="32" spans="2:17">
      <c r="B32" s="191"/>
      <c r="C32" s="186"/>
      <c r="D32" s="187"/>
      <c r="E32" s="188"/>
      <c r="F32" s="189"/>
      <c r="G32" s="190"/>
      <c r="H32" s="190"/>
      <c r="I32" s="188"/>
      <c r="J32" s="189"/>
      <c r="K32" s="192"/>
      <c r="L32" s="192"/>
      <c r="M32" s="188"/>
      <c r="N32" s="188"/>
    </row>
    <row r="33" spans="2:14">
      <c r="B33" s="186"/>
      <c r="C33" s="186"/>
      <c r="D33" s="187"/>
      <c r="E33" s="188"/>
      <c r="F33" s="189"/>
      <c r="G33" s="190"/>
      <c r="H33" s="190"/>
      <c r="I33" s="188"/>
      <c r="J33" s="189"/>
      <c r="K33" s="189"/>
      <c r="L33" s="189"/>
      <c r="M33" s="188"/>
      <c r="N33" s="188"/>
    </row>
    <row r="34" spans="2:14">
      <c r="B34" s="191"/>
      <c r="C34" s="186"/>
      <c r="D34" s="187"/>
      <c r="E34" s="188"/>
      <c r="F34" s="189"/>
      <c r="G34" s="190" t="s">
        <v>332</v>
      </c>
      <c r="H34" s="190"/>
      <c r="I34" s="188"/>
      <c r="J34" s="189"/>
      <c r="K34" s="192"/>
      <c r="L34" s="192"/>
      <c r="M34" s="188"/>
      <c r="N34" s="188"/>
    </row>
    <row r="40" spans="2:14">
      <c r="M40" s="193"/>
    </row>
  </sheetData>
  <mergeCells count="35">
    <mergeCell ref="K12:K14"/>
    <mergeCell ref="K2:L2"/>
    <mergeCell ref="L12:L13"/>
    <mergeCell ref="M12:M14"/>
    <mergeCell ref="N12:N14"/>
    <mergeCell ref="L6:L8"/>
    <mergeCell ref="M6:M8"/>
    <mergeCell ref="N6:N8"/>
    <mergeCell ref="I6:I8"/>
    <mergeCell ref="E6:E8"/>
    <mergeCell ref="J6:J8"/>
    <mergeCell ref="M2:N2"/>
    <mergeCell ref="K6:K8"/>
    <mergeCell ref="B2:B3"/>
    <mergeCell ref="G2:H2"/>
    <mergeCell ref="D2:E2"/>
    <mergeCell ref="F6:F8"/>
    <mergeCell ref="G6:G8"/>
    <mergeCell ref="H6:H8"/>
    <mergeCell ref="B29:N29"/>
    <mergeCell ref="H9:H11"/>
    <mergeCell ref="I9:I11"/>
    <mergeCell ref="F12:F14"/>
    <mergeCell ref="H12:H14"/>
    <mergeCell ref="I12:I14"/>
    <mergeCell ref="F9:F11"/>
    <mergeCell ref="M9:M11"/>
    <mergeCell ref="N9:N11"/>
    <mergeCell ref="J9:J11"/>
    <mergeCell ref="G9:G11"/>
    <mergeCell ref="J12:J14"/>
    <mergeCell ref="E9:E11"/>
    <mergeCell ref="E12:E13"/>
    <mergeCell ref="K9:K11"/>
    <mergeCell ref="L9:L11"/>
  </mergeCells>
  <printOptions horizontalCentered="1" verticalCentered="1"/>
  <pageMargins left="0.23622047244094491" right="0.23622047244094491" top="0.74803149606299213" bottom="0.74803149606299213" header="0.31496062992125984" footer="0.31496062992125984"/>
  <pageSetup paperSize="9" scale="82"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0ECD4-A477-48C1-BD4E-FD0416734585}">
  <sheetPr>
    <pageSetUpPr fitToPage="1"/>
  </sheetPr>
  <dimension ref="B1:AG39"/>
  <sheetViews>
    <sheetView showGridLines="0" zoomScaleNormal="100" zoomScaleSheetLayoutView="100" workbookViewId="0">
      <selection activeCell="O19" sqref="O19"/>
    </sheetView>
  </sheetViews>
  <sheetFormatPr defaultColWidth="8.73046875" defaultRowHeight="13.15"/>
  <cols>
    <col min="1" max="1" width="2.86328125" style="194" customWidth="1"/>
    <col min="2" max="2" width="35.59765625" style="126" customWidth="1"/>
    <col min="3" max="3" width="10.1328125" style="125" customWidth="1"/>
    <col min="4" max="9" width="10.1328125" style="126" customWidth="1"/>
    <col min="10" max="10" width="15.86328125" style="127" customWidth="1"/>
    <col min="11" max="14" width="10.1328125" style="126" customWidth="1"/>
    <col min="15" max="15" width="38.1328125" style="194" bestFit="1" customWidth="1"/>
    <col min="16" max="16384" width="8.73046875" style="194"/>
  </cols>
  <sheetData>
    <row r="1" spans="2:15" ht="14.25">
      <c r="B1" s="124" t="s">
        <v>99</v>
      </c>
      <c r="C1" s="126"/>
    </row>
    <row r="2" spans="2:15" ht="26.25" customHeight="1">
      <c r="B2" s="412" t="s">
        <v>27</v>
      </c>
      <c r="C2" s="167"/>
      <c r="D2" s="384" t="s">
        <v>262</v>
      </c>
      <c r="E2" s="385"/>
      <c r="F2" s="167"/>
      <c r="G2" s="384" t="s">
        <v>245</v>
      </c>
      <c r="H2" s="385"/>
      <c r="I2" s="167"/>
      <c r="J2" s="378" t="s">
        <v>246</v>
      </c>
      <c r="K2" s="384" t="s">
        <v>247</v>
      </c>
      <c r="L2" s="385"/>
      <c r="M2" s="384" t="s">
        <v>390</v>
      </c>
      <c r="N2" s="385"/>
    </row>
    <row r="3" spans="2:15" ht="36.75" customHeight="1">
      <c r="B3" s="422"/>
      <c r="C3" s="130" t="s">
        <v>172</v>
      </c>
      <c r="D3" s="130" t="s">
        <v>94</v>
      </c>
      <c r="E3" s="130" t="s">
        <v>95</v>
      </c>
      <c r="F3" s="130" t="s">
        <v>3</v>
      </c>
      <c r="G3" s="130" t="s">
        <v>4</v>
      </c>
      <c r="H3" s="130" t="s">
        <v>5</v>
      </c>
      <c r="I3" s="130" t="s">
        <v>204</v>
      </c>
      <c r="J3" s="130" t="s">
        <v>1</v>
      </c>
      <c r="K3" s="130" t="s">
        <v>115</v>
      </c>
      <c r="L3" s="130" t="s">
        <v>113</v>
      </c>
      <c r="M3" s="130" t="s">
        <v>162</v>
      </c>
      <c r="N3" s="130" t="s">
        <v>301</v>
      </c>
    </row>
    <row r="4" spans="2:15" ht="18" customHeight="1">
      <c r="B4" s="131" t="s">
        <v>298</v>
      </c>
      <c r="C4" s="132"/>
      <c r="D4" s="133"/>
      <c r="E4" s="134"/>
      <c r="F4" s="135"/>
      <c r="G4" s="135"/>
      <c r="H4" s="135"/>
      <c r="I4" s="195"/>
      <c r="J4" s="135"/>
      <c r="K4" s="135"/>
      <c r="L4" s="135"/>
      <c r="M4" s="135"/>
      <c r="N4" s="136"/>
    </row>
    <row r="5" spans="2:15" ht="13.5" customHeight="1">
      <c r="B5" s="137" t="s">
        <v>43</v>
      </c>
      <c r="C5" s="138" t="s">
        <v>29</v>
      </c>
      <c r="D5" s="320">
        <v>111</v>
      </c>
      <c r="E5" s="139">
        <v>10</v>
      </c>
      <c r="F5" s="138" t="s">
        <v>370</v>
      </c>
      <c r="G5" s="140">
        <v>41306</v>
      </c>
      <c r="H5" s="140" t="s">
        <v>288</v>
      </c>
      <c r="I5" s="139">
        <v>3</v>
      </c>
      <c r="J5" s="138" t="s">
        <v>31</v>
      </c>
      <c r="K5" s="326">
        <v>0</v>
      </c>
      <c r="L5" s="326">
        <v>0</v>
      </c>
      <c r="M5" s="352">
        <v>68</v>
      </c>
      <c r="N5" s="348">
        <v>68</v>
      </c>
      <c r="O5" s="196"/>
    </row>
    <row r="6" spans="2:15" ht="13.5" customHeight="1">
      <c r="B6" s="137" t="s">
        <v>342</v>
      </c>
      <c r="C6" s="138" t="s">
        <v>29</v>
      </c>
      <c r="D6" s="320">
        <v>397</v>
      </c>
      <c r="E6" s="139">
        <v>0</v>
      </c>
      <c r="F6" s="138" t="s">
        <v>370</v>
      </c>
      <c r="G6" s="140">
        <v>41671</v>
      </c>
      <c r="H6" s="140">
        <v>42095</v>
      </c>
      <c r="I6" s="139">
        <v>0</v>
      </c>
      <c r="J6" s="138" t="s">
        <v>25</v>
      </c>
      <c r="K6" s="326">
        <v>0</v>
      </c>
      <c r="L6" s="326">
        <v>0</v>
      </c>
      <c r="M6" s="352">
        <v>29</v>
      </c>
      <c r="N6" s="348">
        <v>29</v>
      </c>
      <c r="O6" s="196"/>
    </row>
    <row r="7" spans="2:15" ht="13.5" customHeight="1">
      <c r="B7" s="137" t="s">
        <v>343</v>
      </c>
      <c r="C7" s="138" t="s">
        <v>29</v>
      </c>
      <c r="D7" s="320">
        <v>360</v>
      </c>
      <c r="E7" s="139">
        <v>0</v>
      </c>
      <c r="F7" s="138" t="s">
        <v>370</v>
      </c>
      <c r="G7" s="140">
        <v>42036</v>
      </c>
      <c r="H7" s="140">
        <v>42401</v>
      </c>
      <c r="I7" s="139">
        <v>0</v>
      </c>
      <c r="J7" s="138" t="s">
        <v>25</v>
      </c>
      <c r="K7" s="326">
        <v>0</v>
      </c>
      <c r="L7" s="326">
        <v>0</v>
      </c>
      <c r="M7" s="352">
        <v>99</v>
      </c>
      <c r="N7" s="348">
        <v>99</v>
      </c>
      <c r="O7" s="196"/>
    </row>
    <row r="8" spans="2:15" ht="13.5" customHeight="1">
      <c r="B8" s="137" t="s">
        <v>344</v>
      </c>
      <c r="C8" s="138" t="s">
        <v>29</v>
      </c>
      <c r="D8" s="320">
        <v>437</v>
      </c>
      <c r="E8" s="139">
        <v>0</v>
      </c>
      <c r="F8" s="138" t="s">
        <v>370</v>
      </c>
      <c r="G8" s="140">
        <v>42948</v>
      </c>
      <c r="H8" s="140">
        <v>43678</v>
      </c>
      <c r="I8" s="139">
        <v>0</v>
      </c>
      <c r="J8" s="138" t="s">
        <v>25</v>
      </c>
      <c r="K8" s="326">
        <v>0</v>
      </c>
      <c r="L8" s="326">
        <v>0</v>
      </c>
      <c r="M8" s="352">
        <v>229</v>
      </c>
      <c r="N8" s="348">
        <v>229</v>
      </c>
      <c r="O8" s="196"/>
    </row>
    <row r="9" spans="2:15" ht="13.5" customHeight="1">
      <c r="B9" s="137" t="s">
        <v>345</v>
      </c>
      <c r="C9" s="138" t="s">
        <v>29</v>
      </c>
      <c r="D9" s="320">
        <v>655</v>
      </c>
      <c r="E9" s="139">
        <v>0</v>
      </c>
      <c r="F9" s="138" t="s">
        <v>370</v>
      </c>
      <c r="G9" s="140">
        <v>43586</v>
      </c>
      <c r="H9" s="140">
        <v>44958</v>
      </c>
      <c r="I9" s="139">
        <v>0</v>
      </c>
      <c r="J9" s="138" t="s">
        <v>25</v>
      </c>
      <c r="K9" s="326">
        <v>0</v>
      </c>
      <c r="L9" s="326">
        <v>0</v>
      </c>
      <c r="M9" s="352">
        <v>692</v>
      </c>
      <c r="N9" s="348">
        <v>692</v>
      </c>
      <c r="O9" s="196" t="s">
        <v>332</v>
      </c>
    </row>
    <row r="10" spans="2:15" ht="13.5" customHeight="1">
      <c r="B10" s="137" t="s">
        <v>346</v>
      </c>
      <c r="C10" s="138" t="s">
        <v>29</v>
      </c>
      <c r="D10" s="320">
        <v>470</v>
      </c>
      <c r="E10" s="139">
        <v>0</v>
      </c>
      <c r="F10" s="138" t="s">
        <v>22</v>
      </c>
      <c r="G10" s="140">
        <v>44562</v>
      </c>
      <c r="H10" s="326">
        <v>0</v>
      </c>
      <c r="I10" s="139">
        <v>0</v>
      </c>
      <c r="J10" s="138" t="s">
        <v>25</v>
      </c>
      <c r="K10" s="326">
        <v>0</v>
      </c>
      <c r="L10" s="326">
        <v>0</v>
      </c>
      <c r="M10" s="352">
        <v>641</v>
      </c>
      <c r="N10" s="348">
        <v>509</v>
      </c>
      <c r="O10" s="196"/>
    </row>
    <row r="11" spans="2:15" ht="13.5" customHeight="1">
      <c r="B11" s="137" t="s">
        <v>32</v>
      </c>
      <c r="C11" s="138"/>
      <c r="D11" s="144"/>
      <c r="E11" s="145"/>
      <c r="F11" s="138"/>
      <c r="G11" s="140"/>
      <c r="H11" s="140"/>
      <c r="I11" s="139"/>
      <c r="J11" s="138"/>
      <c r="K11" s="141"/>
      <c r="L11" s="141"/>
      <c r="M11" s="352">
        <v>91</v>
      </c>
      <c r="N11" s="348">
        <v>91</v>
      </c>
      <c r="O11" s="196"/>
    </row>
    <row r="12" spans="2:15" ht="13.5" customHeight="1">
      <c r="B12" s="137" t="s">
        <v>339</v>
      </c>
      <c r="C12" s="138" t="s">
        <v>29</v>
      </c>
      <c r="D12" s="320">
        <v>945</v>
      </c>
      <c r="E12" s="139">
        <v>50</v>
      </c>
      <c r="F12" s="138" t="s">
        <v>370</v>
      </c>
      <c r="G12" s="140">
        <v>42036</v>
      </c>
      <c r="H12" s="140">
        <v>43132</v>
      </c>
      <c r="I12" s="139">
        <v>8</v>
      </c>
      <c r="J12" s="138" t="s">
        <v>25</v>
      </c>
      <c r="K12" s="326">
        <v>0</v>
      </c>
      <c r="L12" s="326">
        <v>0</v>
      </c>
      <c r="M12" s="352">
        <v>221</v>
      </c>
      <c r="N12" s="348">
        <v>221</v>
      </c>
      <c r="O12" s="196"/>
    </row>
    <row r="13" spans="2:15" ht="10.5">
      <c r="B13" s="137" t="s">
        <v>340</v>
      </c>
      <c r="C13" s="138" t="s">
        <v>29</v>
      </c>
      <c r="D13" s="320">
        <v>903</v>
      </c>
      <c r="E13" s="139">
        <v>25</v>
      </c>
      <c r="F13" s="138" t="s">
        <v>22</v>
      </c>
      <c r="G13" s="140">
        <v>43709</v>
      </c>
      <c r="H13" s="140">
        <v>44805</v>
      </c>
      <c r="I13" s="139">
        <v>25</v>
      </c>
      <c r="J13" s="138" t="s">
        <v>25</v>
      </c>
      <c r="K13" s="326" t="s">
        <v>170</v>
      </c>
      <c r="L13" s="141" t="s">
        <v>284</v>
      </c>
      <c r="M13" s="352">
        <v>1122</v>
      </c>
      <c r="N13" s="348">
        <v>960</v>
      </c>
      <c r="O13" s="196"/>
    </row>
    <row r="14" spans="2:15" ht="21">
      <c r="B14" s="137" t="s">
        <v>341</v>
      </c>
      <c r="C14" s="138" t="s">
        <v>29</v>
      </c>
      <c r="D14" s="320">
        <v>542.97872350425496</v>
      </c>
      <c r="E14" s="139">
        <v>25</v>
      </c>
      <c r="F14" s="138" t="s">
        <v>185</v>
      </c>
      <c r="G14" s="140">
        <v>44256</v>
      </c>
      <c r="H14" s="140" t="s">
        <v>175</v>
      </c>
      <c r="I14" s="139">
        <v>13</v>
      </c>
      <c r="J14" s="138" t="s">
        <v>25</v>
      </c>
      <c r="K14" s="326" t="s">
        <v>170</v>
      </c>
      <c r="L14" s="141" t="s">
        <v>284</v>
      </c>
      <c r="M14" s="352">
        <v>665</v>
      </c>
      <c r="N14" s="348">
        <v>446</v>
      </c>
      <c r="O14" s="196"/>
    </row>
    <row r="15" spans="2:15" ht="10.5">
      <c r="B15" s="137" t="s">
        <v>310</v>
      </c>
      <c r="C15" s="138" t="s">
        <v>29</v>
      </c>
      <c r="D15" s="320">
        <v>214.6</v>
      </c>
      <c r="E15" s="139">
        <v>19</v>
      </c>
      <c r="F15" s="138" t="s">
        <v>370</v>
      </c>
      <c r="G15" s="140">
        <v>42004</v>
      </c>
      <c r="H15" s="140">
        <v>43830</v>
      </c>
      <c r="I15" s="139">
        <v>10</v>
      </c>
      <c r="J15" s="138" t="s">
        <v>25</v>
      </c>
      <c r="K15" s="326">
        <v>0</v>
      </c>
      <c r="L15" s="326" t="s">
        <v>285</v>
      </c>
      <c r="M15" s="392">
        <v>610</v>
      </c>
      <c r="N15" s="395">
        <v>244</v>
      </c>
    </row>
    <row r="16" spans="2:15" ht="10.5">
      <c r="B16" s="137" t="s">
        <v>327</v>
      </c>
      <c r="C16" s="138" t="s">
        <v>29</v>
      </c>
      <c r="D16" s="320">
        <v>31</v>
      </c>
      <c r="E16" s="139">
        <v>6</v>
      </c>
      <c r="F16" s="138" t="s">
        <v>370</v>
      </c>
      <c r="G16" s="140">
        <v>42004</v>
      </c>
      <c r="H16" s="140">
        <v>43830</v>
      </c>
      <c r="I16" s="139">
        <v>0</v>
      </c>
      <c r="J16" s="138" t="s">
        <v>25</v>
      </c>
      <c r="K16" s="326">
        <v>0</v>
      </c>
      <c r="L16" s="326" t="s">
        <v>285</v>
      </c>
      <c r="M16" s="393"/>
      <c r="N16" s="396"/>
    </row>
    <row r="17" spans="2:33" ht="41.65" customHeight="1">
      <c r="B17" s="137" t="s">
        <v>282</v>
      </c>
      <c r="C17" s="138" t="s">
        <v>29</v>
      </c>
      <c r="D17" s="320">
        <v>329.28379323700602</v>
      </c>
      <c r="E17" s="139">
        <v>25</v>
      </c>
      <c r="F17" s="138" t="s">
        <v>283</v>
      </c>
      <c r="G17" s="140">
        <v>44882</v>
      </c>
      <c r="H17" s="140">
        <v>45991</v>
      </c>
      <c r="I17" s="139">
        <v>1</v>
      </c>
      <c r="J17" s="138" t="s">
        <v>25</v>
      </c>
      <c r="K17" s="326">
        <v>0</v>
      </c>
      <c r="L17" s="326" t="s">
        <v>286</v>
      </c>
      <c r="M17" s="394"/>
      <c r="N17" s="397"/>
    </row>
    <row r="18" spans="2:33" s="197" customFormat="1" ht="13.5" customHeight="1">
      <c r="B18" s="146" t="s">
        <v>298</v>
      </c>
      <c r="C18" s="147"/>
      <c r="D18" s="148"/>
      <c r="E18" s="149"/>
      <c r="F18" s="150"/>
      <c r="G18" s="150"/>
      <c r="H18" s="150"/>
      <c r="I18" s="149"/>
      <c r="J18" s="150"/>
      <c r="K18" s="150"/>
      <c r="L18" s="150"/>
      <c r="M18" s="151">
        <f>SUM(M5:M17)</f>
        <v>4467</v>
      </c>
      <c r="N18" s="152">
        <f>SUM(N5:N17)</f>
        <v>3588</v>
      </c>
    </row>
    <row r="19" spans="2:33" ht="13.5" customHeight="1">
      <c r="B19" s="198" t="s">
        <v>351</v>
      </c>
      <c r="C19" s="138"/>
      <c r="D19" s="144"/>
      <c r="E19" s="145"/>
      <c r="F19" s="138"/>
      <c r="G19" s="140"/>
      <c r="H19" s="140"/>
      <c r="I19" s="145"/>
      <c r="J19" s="138"/>
      <c r="K19" s="141"/>
      <c r="L19" s="141"/>
      <c r="M19" s="142"/>
      <c r="N19" s="143"/>
    </row>
    <row r="20" spans="2:33" ht="13.5" customHeight="1">
      <c r="B20" s="137" t="s">
        <v>371</v>
      </c>
      <c r="C20" s="138" t="s">
        <v>9</v>
      </c>
      <c r="D20" s="320">
        <v>1100</v>
      </c>
      <c r="E20" s="139">
        <v>100</v>
      </c>
      <c r="F20" s="138" t="s">
        <v>22</v>
      </c>
      <c r="G20" s="140">
        <v>43739</v>
      </c>
      <c r="H20" s="140">
        <v>45901</v>
      </c>
      <c r="I20" s="139">
        <v>74</v>
      </c>
      <c r="J20" s="138" t="s">
        <v>18</v>
      </c>
      <c r="K20" s="141">
        <v>0.2</v>
      </c>
      <c r="L20" s="141" t="s">
        <v>164</v>
      </c>
      <c r="M20" s="352">
        <v>1191</v>
      </c>
      <c r="N20" s="348">
        <v>1191</v>
      </c>
    </row>
    <row r="21" spans="2:33" ht="21">
      <c r="B21" s="137" t="s">
        <v>372</v>
      </c>
      <c r="C21" s="138" t="s">
        <v>9</v>
      </c>
      <c r="D21" s="320">
        <v>398</v>
      </c>
      <c r="E21" s="139">
        <v>75</v>
      </c>
      <c r="F21" s="138" t="s">
        <v>185</v>
      </c>
      <c r="G21" s="140" t="s">
        <v>186</v>
      </c>
      <c r="H21" s="140" t="s">
        <v>175</v>
      </c>
      <c r="I21" s="139">
        <v>19.783650379999997</v>
      </c>
      <c r="J21" s="138" t="s">
        <v>18</v>
      </c>
      <c r="K21" s="141">
        <v>0.2</v>
      </c>
      <c r="L21" s="141" t="s">
        <v>187</v>
      </c>
      <c r="M21" s="352">
        <v>419</v>
      </c>
      <c r="N21" s="348">
        <v>419</v>
      </c>
      <c r="O21" s="196"/>
    </row>
    <row r="22" spans="2:33" ht="10.5">
      <c r="B22" s="137" t="s">
        <v>365</v>
      </c>
      <c r="C22" s="355" t="s">
        <v>9</v>
      </c>
      <c r="D22" s="366">
        <v>500</v>
      </c>
      <c r="E22" s="361">
        <v>50</v>
      </c>
      <c r="F22" s="138" t="s">
        <v>169</v>
      </c>
      <c r="G22" s="140" t="s">
        <v>175</v>
      </c>
      <c r="H22" s="140" t="s">
        <v>329</v>
      </c>
      <c r="I22" s="361">
        <v>0</v>
      </c>
      <c r="J22" s="138" t="s">
        <v>328</v>
      </c>
      <c r="K22" s="160">
        <v>0</v>
      </c>
      <c r="L22" s="141">
        <v>0.08</v>
      </c>
      <c r="M22" s="359">
        <v>43</v>
      </c>
      <c r="N22" s="360">
        <v>43</v>
      </c>
    </row>
    <row r="23" spans="2:33" ht="10.5">
      <c r="B23" s="137" t="s">
        <v>366</v>
      </c>
      <c r="C23" s="355" t="s">
        <v>19</v>
      </c>
      <c r="D23" s="366">
        <v>500</v>
      </c>
      <c r="E23" s="361">
        <v>0</v>
      </c>
      <c r="F23" s="138" t="s">
        <v>169</v>
      </c>
      <c r="G23" s="140" t="s">
        <v>175</v>
      </c>
      <c r="H23" s="140" t="s">
        <v>329</v>
      </c>
      <c r="I23" s="361">
        <v>0</v>
      </c>
      <c r="J23" s="138" t="s">
        <v>328</v>
      </c>
      <c r="K23" s="160">
        <v>0</v>
      </c>
      <c r="L23" s="141">
        <v>0.08</v>
      </c>
      <c r="M23" s="359">
        <v>100</v>
      </c>
      <c r="N23" s="360">
        <v>100</v>
      </c>
    </row>
    <row r="24" spans="2:33" ht="10.5">
      <c r="B24" s="137" t="s">
        <v>348</v>
      </c>
      <c r="C24" s="355" t="s">
        <v>9</v>
      </c>
      <c r="D24" s="366">
        <v>159.6</v>
      </c>
      <c r="E24" s="361">
        <v>0</v>
      </c>
      <c r="F24" s="355" t="s">
        <v>22</v>
      </c>
      <c r="G24" s="357">
        <v>45078</v>
      </c>
      <c r="H24" s="357" t="s">
        <v>10</v>
      </c>
      <c r="I24" s="356">
        <v>0</v>
      </c>
      <c r="J24" s="355" t="s">
        <v>25</v>
      </c>
      <c r="K24" s="160">
        <v>0</v>
      </c>
      <c r="L24" s="358">
        <v>0.08</v>
      </c>
      <c r="M24" s="359">
        <v>169</v>
      </c>
      <c r="N24" s="360">
        <v>169</v>
      </c>
    </row>
    <row r="25" spans="2:33" s="197" customFormat="1" ht="13.5" customHeight="1">
      <c r="B25" s="146" t="s">
        <v>351</v>
      </c>
      <c r="C25" s="147"/>
      <c r="D25" s="148"/>
      <c r="E25" s="149"/>
      <c r="F25" s="150"/>
      <c r="G25" s="150"/>
      <c r="H25" s="150"/>
      <c r="I25" s="149"/>
      <c r="J25" s="150"/>
      <c r="K25" s="150"/>
      <c r="L25" s="150"/>
      <c r="M25" s="151">
        <f>SUM(M20:M24)</f>
        <v>1922</v>
      </c>
      <c r="N25" s="151">
        <f>SUM(N20:N24)</f>
        <v>1922</v>
      </c>
    </row>
    <row r="26" spans="2:33" ht="13.5" customHeight="1">
      <c r="B26" s="198" t="s">
        <v>349</v>
      </c>
      <c r="C26" s="138"/>
      <c r="D26" s="144"/>
      <c r="E26" s="145"/>
      <c r="F26" s="138"/>
      <c r="G26" s="140"/>
      <c r="H26" s="140"/>
      <c r="I26" s="145"/>
      <c r="J26" s="138"/>
      <c r="K26" s="141"/>
      <c r="L26" s="141"/>
      <c r="M26" s="142"/>
      <c r="N26" s="143"/>
    </row>
    <row r="27" spans="2:33" ht="10.5">
      <c r="B27" s="137" t="s">
        <v>35</v>
      </c>
      <c r="C27" s="138" t="s">
        <v>9</v>
      </c>
      <c r="D27" s="320">
        <v>1269</v>
      </c>
      <c r="E27" s="139">
        <v>200</v>
      </c>
      <c r="F27" s="138" t="s">
        <v>22</v>
      </c>
      <c r="G27" s="140">
        <v>43921</v>
      </c>
      <c r="H27" s="140">
        <v>46440</v>
      </c>
      <c r="I27" s="139">
        <v>178</v>
      </c>
      <c r="J27" s="138" t="s">
        <v>18</v>
      </c>
      <c r="K27" s="141" t="s">
        <v>259</v>
      </c>
      <c r="L27" s="141">
        <v>7.0000000000000007E-2</v>
      </c>
      <c r="M27" s="352">
        <v>1331</v>
      </c>
      <c r="N27" s="348">
        <v>1401</v>
      </c>
    </row>
    <row r="28" spans="2:33" ht="21">
      <c r="B28" s="137" t="s">
        <v>28</v>
      </c>
      <c r="C28" s="138" t="s">
        <v>9</v>
      </c>
      <c r="D28" s="320">
        <v>240</v>
      </c>
      <c r="E28" s="139">
        <v>26</v>
      </c>
      <c r="F28" s="138" t="s">
        <v>185</v>
      </c>
      <c r="G28" s="140" t="s">
        <v>175</v>
      </c>
      <c r="H28" s="140" t="s">
        <v>294</v>
      </c>
      <c r="I28" s="139"/>
      <c r="J28" s="138" t="s">
        <v>18</v>
      </c>
      <c r="K28" s="141" t="s">
        <v>295</v>
      </c>
      <c r="L28" s="141">
        <v>0.08</v>
      </c>
      <c r="M28" s="352">
        <v>254</v>
      </c>
      <c r="N28" s="348">
        <v>254</v>
      </c>
      <c r="O28" s="159"/>
    </row>
    <row r="29" spans="2:33" s="197" customFormat="1" ht="13.5" customHeight="1">
      <c r="B29" s="146" t="s">
        <v>349</v>
      </c>
      <c r="C29" s="147"/>
      <c r="D29" s="148"/>
      <c r="E29" s="149"/>
      <c r="F29" s="150"/>
      <c r="G29" s="150"/>
      <c r="H29" s="150"/>
      <c r="I29" s="149"/>
      <c r="J29" s="150"/>
      <c r="K29" s="150"/>
      <c r="L29" s="150"/>
      <c r="M29" s="151">
        <f>SUM(M27:M28)-1</f>
        <v>1584</v>
      </c>
      <c r="N29" s="152">
        <f>SUM(N27:N28)</f>
        <v>1655</v>
      </c>
    </row>
    <row r="30" spans="2:33" ht="13.5" customHeight="1">
      <c r="B30" s="199" t="s">
        <v>99</v>
      </c>
      <c r="C30" s="200"/>
      <c r="D30" s="200"/>
      <c r="E30" s="201"/>
      <c r="F30" s="202"/>
      <c r="G30" s="202"/>
      <c r="H30" s="202"/>
      <c r="I30" s="203">
        <f>SUM(I5:I29)+1</f>
        <v>332.78365037999998</v>
      </c>
      <c r="J30" s="202"/>
      <c r="K30" s="202"/>
      <c r="L30" s="202"/>
      <c r="M30" s="203">
        <f>M29+M25+M18</f>
        <v>7973</v>
      </c>
      <c r="N30" s="203">
        <f>N29+N25+N18-2</f>
        <v>7163</v>
      </c>
      <c r="O30" s="197"/>
    </row>
    <row r="31" spans="2:33" ht="10.5">
      <c r="B31" s="165" t="s">
        <v>312</v>
      </c>
      <c r="C31" s="181"/>
      <c r="D31" s="182"/>
      <c r="E31" s="183"/>
      <c r="F31" s="184"/>
      <c r="G31" s="185"/>
      <c r="H31" s="185"/>
      <c r="I31" s="183"/>
      <c r="J31" s="184"/>
      <c r="K31" s="184"/>
      <c r="L31" s="184"/>
      <c r="M31" s="183"/>
      <c r="N31" s="183"/>
      <c r="U31" s="421"/>
      <c r="V31" s="421"/>
      <c r="W31" s="421"/>
      <c r="X31" s="421"/>
      <c r="Y31" s="421"/>
      <c r="Z31" s="421"/>
      <c r="AA31" s="421"/>
      <c r="AB31" s="421"/>
      <c r="AC31" s="421"/>
      <c r="AD31" s="421"/>
      <c r="AE31" s="421"/>
      <c r="AF31" s="421"/>
      <c r="AG31" s="421"/>
    </row>
    <row r="32" spans="2:33" ht="23.65" customHeight="1">
      <c r="B32" s="420" t="s">
        <v>391</v>
      </c>
      <c r="C32" s="420"/>
      <c r="D32" s="420"/>
      <c r="E32" s="420"/>
      <c r="F32" s="420"/>
      <c r="G32" s="420"/>
      <c r="H32" s="420"/>
      <c r="I32" s="420"/>
      <c r="J32" s="420"/>
      <c r="K32" s="420"/>
      <c r="L32" s="420"/>
      <c r="M32" s="420"/>
      <c r="N32" s="420"/>
    </row>
    <row r="33" spans="2:14" ht="10.5">
      <c r="B33" s="165"/>
      <c r="C33" s="181"/>
      <c r="D33" s="182"/>
      <c r="E33" s="183"/>
      <c r="F33" s="184"/>
      <c r="G33" s="185"/>
      <c r="H33" s="185"/>
      <c r="I33" s="183"/>
      <c r="J33" s="184"/>
      <c r="K33" s="184"/>
      <c r="L33" s="184"/>
      <c r="M33" s="183"/>
      <c r="N33" s="183"/>
    </row>
    <row r="39" spans="2:14">
      <c r="M39" s="193"/>
    </row>
  </sheetData>
  <mergeCells count="9">
    <mergeCell ref="B32:N32"/>
    <mergeCell ref="U31:AG31"/>
    <mergeCell ref="M2:N2"/>
    <mergeCell ref="B2:B3"/>
    <mergeCell ref="D2:E2"/>
    <mergeCell ref="G2:H2"/>
    <mergeCell ref="K2:L2"/>
    <mergeCell ref="M15:M17"/>
    <mergeCell ref="N15:N17"/>
  </mergeCells>
  <printOptions horizontalCentered="1" verticalCentered="1"/>
  <pageMargins left="0.23622047244094491" right="0.23622047244094491" top="0.74803149606299213" bottom="0.74803149606299213" header="0.31496062992125984" footer="0.31496062992125984"/>
  <pageSetup paperSize="9" scale="81"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e71a841-3909-4712-99f7-42e62224c0a4">
      <Terms xmlns="http://schemas.microsoft.com/office/infopath/2007/PartnerControls"/>
    </lcf76f155ced4ddcb4097134ff3c332f>
    <TaxCatchAll xmlns="01a0b749-5424-4c84-8d50-30ab60aaf79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D2E8455E2DDED4A9E246B21040F70D7" ma:contentTypeVersion="16" ma:contentTypeDescription="Create a new document." ma:contentTypeScope="" ma:versionID="6f171a998608b25acd6087790412af30">
  <xsd:schema xmlns:xsd="http://www.w3.org/2001/XMLSchema" xmlns:xs="http://www.w3.org/2001/XMLSchema" xmlns:p="http://schemas.microsoft.com/office/2006/metadata/properties" xmlns:ns2="01a0b749-5424-4c84-8d50-30ab60aaf795" xmlns:ns3="7e71a841-3909-4712-99f7-42e62224c0a4" targetNamespace="http://schemas.microsoft.com/office/2006/metadata/properties" ma:root="true" ma:fieldsID="66eb9f64aae3af6a412e82f01395e4a8" ns2:_="" ns3:_="">
    <xsd:import namespace="01a0b749-5424-4c84-8d50-30ab60aaf795"/>
    <xsd:import namespace="7e71a841-3909-4712-99f7-42e62224c0a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LengthInSeconds" minOccurs="0"/>
                <xsd:element ref="ns3:MediaServiceDateTaken" minOccurs="0"/>
                <xsd:element ref="ns3:MediaServiceOCR" minOccurs="0"/>
                <xsd:element ref="ns3:MediaServiceGenerationTime" minOccurs="0"/>
                <xsd:element ref="ns3:MediaServiceEventHashCode" minOccurs="0"/>
                <xsd:element ref="ns3:lcf76f155ced4ddcb4097134ff3c332f" minOccurs="0"/>
                <xsd:element ref="ns2: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a0b749-5424-4c84-8d50-30ab60aaf79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6e649504-f506-4eff-9b3b-9d3795f71a61}" ma:internalName="TaxCatchAll" ma:showField="CatchAllData" ma:web="01a0b749-5424-4c84-8d50-30ab60aaf79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e71a841-3909-4712-99f7-42e62224c0a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8d84140-228d-486f-8a7a-6e9338a7340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FF3AEAA-DCA5-4478-A2B7-E52E14CEE760}">
  <ds:schemaRefs>
    <ds:schemaRef ds:uri="01a0b749-5424-4c84-8d50-30ab60aaf795"/>
    <ds:schemaRef ds:uri="http://schemas.openxmlformats.org/package/2006/metadata/core-properties"/>
    <ds:schemaRef ds:uri="http://www.w3.org/XML/1998/namespace"/>
    <ds:schemaRef ds:uri="http://purl.org/dc/elements/1.1/"/>
    <ds:schemaRef ds:uri="http://schemas.microsoft.com/office/2006/documentManagement/types"/>
    <ds:schemaRef ds:uri="http://schemas.microsoft.com/office/2006/metadata/properties"/>
    <ds:schemaRef ds:uri="http://purl.org/dc/dcmitype/"/>
    <ds:schemaRef ds:uri="http://schemas.microsoft.com/office/infopath/2007/PartnerControls"/>
    <ds:schemaRef ds:uri="7e71a841-3909-4712-99f7-42e62224c0a4"/>
    <ds:schemaRef ds:uri="http://purl.org/dc/terms/"/>
  </ds:schemaRefs>
</ds:datastoreItem>
</file>

<file path=customXml/itemProps2.xml><?xml version="1.0" encoding="utf-8"?>
<ds:datastoreItem xmlns:ds="http://schemas.openxmlformats.org/officeDocument/2006/customXml" ds:itemID="{FC80350A-5F63-441B-87F8-4A76B805AC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a0b749-5424-4c84-8d50-30ab60aaf795"/>
    <ds:schemaRef ds:uri="7e71a841-3909-4712-99f7-42e62224c0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9D58799-2A0C-418E-96CE-E654964ABEF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20</vt:i4>
      </vt:variant>
      <vt:variant>
        <vt:lpstr>Named Ranges</vt:lpstr>
      </vt:variant>
      <vt:variant>
        <vt:i4>13</vt:i4>
      </vt:variant>
    </vt:vector>
  </HeadingPairs>
  <TitlesOfParts>
    <vt:vector size="33" baseType="lpstr">
      <vt:lpstr>Cover</vt:lpstr>
      <vt:lpstr>Business activity&gt;&gt;&gt;</vt:lpstr>
      <vt:lpstr>Fundraising</vt:lpstr>
      <vt:lpstr>Deployment</vt:lpstr>
      <vt:lpstr>Realisations</vt:lpstr>
      <vt:lpstr>Fund information&gt;&gt;&gt;</vt:lpstr>
      <vt:lpstr>Structured &amp; Private Equity</vt:lpstr>
      <vt:lpstr>Private Debt</vt:lpstr>
      <vt:lpstr>Real Assets</vt:lpstr>
      <vt:lpstr>Credit - Liquid</vt:lpstr>
      <vt:lpstr>Credit - CLOs</vt:lpstr>
      <vt:lpstr>Fund performance&gt;&gt;&gt;</vt:lpstr>
      <vt:lpstr>Structured &amp; Private Equity </vt:lpstr>
      <vt:lpstr>Private Debt- sep</vt:lpstr>
      <vt:lpstr>Private Debt </vt:lpstr>
      <vt:lpstr>Real Assets- sep</vt:lpstr>
      <vt:lpstr>Real Assets </vt:lpstr>
      <vt:lpstr>Balance sheet inv. port.&gt;&gt;&gt;</vt:lpstr>
      <vt:lpstr>Balance sheet</vt:lpstr>
      <vt:lpstr>Disclaimer</vt:lpstr>
      <vt:lpstr>'Balance sheet inv. port.&gt;&gt;&gt;'!Print_Area</vt:lpstr>
      <vt:lpstr>'Business activity&gt;&gt;&gt;'!Print_Area</vt:lpstr>
      <vt:lpstr>Cover!Print_Area</vt:lpstr>
      <vt:lpstr>'Credit - CLOs'!Print_Area</vt:lpstr>
      <vt:lpstr>'Fund information&gt;&gt;&gt;'!Print_Area</vt:lpstr>
      <vt:lpstr>'Fund performance&gt;&gt;&gt;'!Print_Area</vt:lpstr>
      <vt:lpstr>'Private Debt'!Print_Area</vt:lpstr>
      <vt:lpstr>'Private Debt '!Print_Area</vt:lpstr>
      <vt:lpstr>'Private Debt- sep'!Print_Area</vt:lpstr>
      <vt:lpstr>'Real Assets'!Print_Area</vt:lpstr>
      <vt:lpstr>'Real Assets '!Print_Area</vt:lpstr>
      <vt:lpstr>'Structured &amp; Private Equity'!Print_Area</vt:lpstr>
      <vt:lpstr>'Structured &amp; Private Equity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Larissa Machatzke</dc:creator>
  <cp:lastModifiedBy>Caterina Neri</cp:lastModifiedBy>
  <cp:lastPrinted>2023-11-08T16:35:15Z</cp:lastPrinted>
  <dcterms:created xsi:type="dcterms:W3CDTF">2021-11-10T16:54:38Z</dcterms:created>
  <dcterms:modified xsi:type="dcterms:W3CDTF">2023-12-01T13:31:54Z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0x010100AD2E8455E2DDED4A9E246B21040F70D7</vt:lpwstr>
  </property>
  <property fmtid="{D5CDD505-2E9C-101B-9397-08002B2CF9AE}" pid="3" name="MediaServiceImageTags">
    <vt:lpwstr/>
  </property>
  <property fmtid="{D5CDD505-2E9C-101B-9397-08002B2CF9AE}" pid="4" name="MSIP_Label_f317503a-cef2-4ac6-8aef-147511658915_Enabled">
    <vt:lpwstr>true</vt:lpwstr>
  </property>
  <property fmtid="{D5CDD505-2E9C-101B-9397-08002B2CF9AE}" pid="5" name="MSIP_Label_f317503a-cef2-4ac6-8aef-147511658915_SetDate">
    <vt:lpwstr>2022-08-23T09:57:59Z</vt:lpwstr>
  </property>
  <property fmtid="{D5CDD505-2E9C-101B-9397-08002B2CF9AE}" pid="6" name="MSIP_Label_f317503a-cef2-4ac6-8aef-147511658915_Method">
    <vt:lpwstr>Privileged</vt:lpwstr>
  </property>
  <property fmtid="{D5CDD505-2E9C-101B-9397-08002B2CF9AE}" pid="7" name="MSIP_Label_f317503a-cef2-4ac6-8aef-147511658915_Name">
    <vt:lpwstr>ICG-DataClassificationTag-Sensitive</vt:lpwstr>
  </property>
  <property fmtid="{D5CDD505-2E9C-101B-9397-08002B2CF9AE}" pid="8" name="MSIP_Label_f317503a-cef2-4ac6-8aef-147511658915_SiteId">
    <vt:lpwstr>31d4ce72-dfb2-4be8-b876-3278f8641754</vt:lpwstr>
  </property>
  <property fmtid="{D5CDD505-2E9C-101B-9397-08002B2CF9AE}" pid="9" name="MSIP_Label_f317503a-cef2-4ac6-8aef-147511658915_ActionId">
    <vt:lpwstr>535cd4b4-b162-4985-a765-271bd75b6657</vt:lpwstr>
  </property>
  <property fmtid="{D5CDD505-2E9C-101B-9397-08002B2CF9AE}" pid="10" name="MSIP_Label_f317503a-cef2-4ac6-8aef-147511658915_ContentBits">
    <vt:lpwstr>0</vt:lpwstr>
  </property>
</Properties>
</file>